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Hướng dẫn" sheetId="1" state="visible" r:id="rId3"/>
    <sheet name="Phí ngành hàng" sheetId="2" state="visible" r:id="rId4"/>
    <sheet name="TikTok" sheetId="3" state="visible" r:id="rId5"/>
    <sheet name="Shopee" sheetId="4" state="visible" r:id="rId6"/>
    <sheet name="Facebook" sheetId="5" state="visible" r:id="rId7"/>
  </sheets>
  <definedNames>
    <definedName function="false" hidden="false" name="DS_Nganh_Shopee" vbProcedure="false">'Phí ngành hàng'!$E$4:$E$24</definedName>
    <definedName function="false" hidden="false" name="DS_Nganh_TikTok" vbProcedure="false">'Phí ngành hàng'!$B$4:$B$28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<sst xmlns="http://schemas.openxmlformats.org/spreadsheetml/2006/main" count="226" uniqueCount="174">
  <si>
    <t xml:space="preserve">HƯỚNG DẪN SỬ DỤNG BẢNG TÍNH GIÁ</t>
  </si>
  <si>
    <t xml:space="preserve">1. File có gì?</t>
  </si>
  <si>
    <t xml:space="preserve">• Sheet TikTok &amp; Shopee: nhập giá nhập + giá bán → tự tính lợi nhuận cho từng nguồn đơn.</t>
  </si>
  <si>
    <t xml:space="preserve">• Sheet Facebook: tính giá bán &amp; lợi nhuận cho bán hàng Facebook/COD (có tỷ lệ bom, CPA hòa vốn, ROAS hòa vốn).</t>
  </si>
  <si>
    <t xml:space="preserve">• Sheet Phí ngành hàng: KHO số liệu chạy ngầm cho dropdown – chị không cần mở, nhưng có thể vào sửa % nếu muốn.</t>
  </si>
  <si>
    <t xml:space="preserve">2. Cách dùng (4 bước)</t>
  </si>
  <si>
    <t xml:space="preserve">• Bước 1 — Nhập Giá nhập và Giá bán ở 2 dòng đầu (ô chữ XANH).</t>
  </si>
  <si>
    <t xml:space="preserve">• Bước 2 — Bấm vào ô CÀI ĐẶT (nền vàng nhạt) → MŨI TÊN xổ xuống hiện ngay trong ô để chọn ngành hàng / Có-Không / VXP+. % phí tự nhảy theo lựa chọn.</t>
  </si>
  <si>
    <t xml:space="preserve">• Bước 3 — Sửa thêm các % phí khác nếu cần (ô chữ XANH).</t>
  </si>
  <si>
    <t xml:space="preserve">• Bước 4 — Đọc dòng LỢI NHUẬN (nền vàng) và GIÁ BÁN ĐỀ XUẤT (nền xanh lá).</t>
  </si>
  <si>
    <t xml:space="preserve">3. Quy ước màu</t>
  </si>
  <si>
    <t xml:space="preserve">• Chữ XANH dương = ô nhập tay.  • Chữ ĐEN = ô tự tính.  • Ô vàng nhạt = ô CHỌN (có mũi tên xổ xuống).</t>
  </si>
  <si>
    <t xml:space="preserve">• Nền VÀNG = lợi nhuận.  • Nền XANH lá = doanh thu / giá bán đề xuất.  • Nền XANH dương nhạt = chỉ số quảng cáo (sheet Facebook).</t>
  </si>
  <si>
    <t xml:space="preserve">⚠ Lưu ý: % phí theo ngành là số THAM KHẢO cho Nhà bán tiêu chuẩn (không phải Mall), cập nhật 2026. Phí ngành cấp 3 thực tế có thể khác và sàn thay đổi nhiều lần trong năm — hãy đối chiếu trong TikTok Shop / Shopee Seller Center và sửa lại trong sheet Phí ngành hàng cho khớp shop của chị. Mũi tên dropdown chỉ hiện khi mở bằng Excel hoặc Google Sheets thật (không hiện trên ảnh/PDF tĩnh).</t>
  </si>
  <si>
    <t xml:space="preserve">BẢNG PHÍ HOA HỒNG THEO NGÀNH HÀNG</t>
  </si>
  <si>
    <t xml:space="preserve">Số liệu THAM KHẢO cho Nhà bán tiêu chuẩn (Marketplace, không phải Mall) – cập nhật 2026. Phí ngành cấp 3 có thể khác; hãy đối chiếu trong Seller Center. Chị có thể sửa % trực tiếp tại đây.</t>
  </si>
  <si>
    <t xml:space="preserve">NGÀNH HÀNG – TIKTOK</t>
  </si>
  <si>
    <t xml:space="preserve">Phí hoa hồng</t>
  </si>
  <si>
    <t xml:space="preserve">NGÀNH HÀNG – SHOPEE</t>
  </si>
  <si>
    <t xml:space="preserve">Phí cố định</t>
  </si>
  <si>
    <t xml:space="preserve">Thời trang &amp; Phụ kiện</t>
  </si>
  <si>
    <t xml:space="preserve">Giày dép</t>
  </si>
  <si>
    <t xml:space="preserve">Túi xách &amp; Balo</t>
  </si>
  <si>
    <t xml:space="preserve">Trang sức &amp; Phụ kiện</t>
  </si>
  <si>
    <t xml:space="preserve">Đồng hồ &amp; Kính</t>
  </si>
  <si>
    <t xml:space="preserve">Đồng hồ</t>
  </si>
  <si>
    <t xml:space="preserve">Sắc đẹp / Mỹ phẩm</t>
  </si>
  <si>
    <t xml:space="preserve">Chăm sóc cá nhân</t>
  </si>
  <si>
    <t xml:space="preserve">Sức khỏe</t>
  </si>
  <si>
    <t xml:space="preserve">Mẹ &amp; Bé</t>
  </si>
  <si>
    <t xml:space="preserve">Thời trang trẻ em</t>
  </si>
  <si>
    <t xml:space="preserve">Nhà cửa &amp; Đời sống</t>
  </si>
  <si>
    <t xml:space="preserve">Đồ dùng nhà bếp</t>
  </si>
  <si>
    <t xml:space="preserve">Bách hóa - Thực phẩm</t>
  </si>
  <si>
    <t xml:space="preserve">Nội thất</t>
  </si>
  <si>
    <t xml:space="preserve">Thể thao &amp; Dã ngoại</t>
  </si>
  <si>
    <t xml:space="preserve">Đồ chơi</t>
  </si>
  <si>
    <t xml:space="preserve">Thú cưng</t>
  </si>
  <si>
    <t xml:space="preserve">Ô tô - Xe máy &amp; Phụ tùng</t>
  </si>
  <si>
    <t xml:space="preserve">Điện tử &amp; Phụ kiện</t>
  </si>
  <si>
    <t xml:space="preserve">Điện thoại &amp; Phụ kiện</t>
  </si>
  <si>
    <t xml:space="preserve">Máy tính &amp; Laptop</t>
  </si>
  <si>
    <t xml:space="preserve">Điện gia dụng</t>
  </si>
  <si>
    <t xml:space="preserve">Sách &amp; Văn phòng phẩm</t>
  </si>
  <si>
    <t xml:space="preserve">Điện thoại &amp; Máy tính bảng</t>
  </si>
  <si>
    <t xml:space="preserve">Ngành hàng khác (mặc định)</t>
  </si>
  <si>
    <t xml:space="preserve">Nhạc cụ &amp; Phụ kiện</t>
  </si>
  <si>
    <t xml:space="preserve">BẢNG TÍNH GIÁ BÁN TIKTOK SHOP</t>
  </si>
  <si>
    <t xml:space="preserve">Mức phí tham khảo 2026 · Ô chữ XANH = nhập tay · Chọn NGÀNH HÀNG ở dòng hoa hồng để % tự nhảy.</t>
  </si>
  <si>
    <t xml:space="preserve">NGUỒN ĐƠN HÀNG ĐẾN TỪ</t>
  </si>
  <si>
    <t xml:space="preserve">MÔ TẢ</t>
  </si>
  <si>
    <t xml:space="preserve">CÀI ĐẶT</t>
  </si>
  <si>
    <t xml:space="preserve">%</t>
  </si>
  <si>
    <t xml:space="preserve">Tự bán</t>
  </si>
  <si>
    <t xml:space="preserve">Tiếp thị liên kết</t>
  </si>
  <si>
    <t xml:space="preserve">Quảng cáo</t>
  </si>
  <si>
    <t xml:space="preserve">ADS + Affiliate</t>
  </si>
  <si>
    <t xml:space="preserve">Giá nhập (cost + ship)</t>
  </si>
  <si>
    <t xml:space="preserve">Giá niêm yết (giá bán)</t>
  </si>
  <si>
    <t xml:space="preserve">Chiết khấu của Shop (Shop tự tạo)</t>
  </si>
  <si>
    <t xml:space="preserve">Voucher đồng tài trợ (Shop trả)</t>
  </si>
  <si>
    <t xml:space="preserve">Phí ship khách trả (nếu có)</t>
  </si>
  <si>
    <t xml:space="preserve">TỔNG DOANH THU</t>
  </si>
  <si>
    <t xml:space="preserve">KHÁCH THANH TOÁN</t>
  </si>
  <si>
    <t xml:space="preserve">PHÍ CỐ ĐỊNH</t>
  </si>
  <si>
    <t xml:space="preserve">Phí giao dịch</t>
  </si>
  <si>
    <t xml:space="preserve">Phí hoa hồng TikTok Shop (theo ngành)</t>
  </si>
  <si>
    <t xml:space="preserve">Phí xử lý đơn hàng (cố định/đơn)</t>
  </si>
  <si>
    <t xml:space="preserve">Thuế TNCN + GTGT (HKD + CNKD)</t>
  </si>
  <si>
    <t xml:space="preserve">Hoàn phí vận chuyển (Shop chịu)</t>
  </si>
  <si>
    <t xml:space="preserve">Không</t>
  </si>
  <si>
    <t xml:space="preserve">Voucher Extra Program</t>
  </si>
  <si>
    <t xml:space="preserve">VXP+</t>
  </si>
  <si>
    <t xml:space="preserve">ShopTab FlashSale</t>
  </si>
  <si>
    <t xml:space="preserve">TỔNG PHÍ CỐ ĐỊNH</t>
  </si>
  <si>
    <t xml:space="preserve">AFFILIATE</t>
  </si>
  <si>
    <t xml:space="preserve">Tỉ lệ hoa hồng tiêu chuẩn (Affiliate đơn tự nhiên KOL/KOC)</t>
  </si>
  <si>
    <t xml:space="preserve">Tỉ lệ hoa hồng quảng cáo cửa hàng (Affiliate đơn QC)</t>
  </si>
  <si>
    <t xml:space="preserve">TỔNG SỐ TIỀN QUYẾT TOÁN</t>
  </si>
  <si>
    <t xml:space="preserve">QUẢNG CÁO</t>
  </si>
  <si>
    <t xml:space="preserve">Quảng cáo (CPA - % trên doanh thu)</t>
  </si>
  <si>
    <t xml:space="preserve">Thuế quảng cáo (trên tiền QC)</t>
  </si>
  <si>
    <t xml:space="preserve">Tỉ lệ huỷ đơn (chi phí huỷ ads)</t>
  </si>
  <si>
    <t xml:space="preserve">VẬN HÀNH</t>
  </si>
  <si>
    <t xml:space="preserve">Định phí (Điện, nước, mạng, lương... / đơn)</t>
  </si>
  <si>
    <t xml:space="preserve">Biến phí (Đóng gói... / đơn)</t>
  </si>
  <si>
    <t xml:space="preserve">Hoàn huỷ (hỏng/mất hàng, hoàn tiền)</t>
  </si>
  <si>
    <t xml:space="preserve">Tồn kho</t>
  </si>
  <si>
    <t xml:space="preserve">Chi phí phát sinh khác</t>
  </si>
  <si>
    <t xml:space="preserve">TỔNG PHÍ VẬN HÀNH</t>
  </si>
  <si>
    <t xml:space="preserve">LỢI NHUẬN (so với giá cost)</t>
  </si>
  <si>
    <t xml:space="preserve">% Lợi nhuận / giá nhập</t>
  </si>
  <si>
    <t xml:space="preserve">Nhập % lợi nhuận mong muốn (so với giá cost)</t>
  </si>
  <si>
    <t xml:space="preserve">GIÁ BÁN ĐỀ XUẤT</t>
  </si>
  <si>
    <t xml:space="preserve">[Phụ trợ] Tỷ lệ phí biến đổi theo doanh thu (v)</t>
  </si>
  <si>
    <t xml:space="preserve">[Phụ trợ] Chi phí cố định trên mỗi đơn (f)</t>
  </si>
  <si>
    <t xml:space="preserve">BẢNG TÍNH GIÁ BÁN SHOPEE</t>
  </si>
  <si>
    <t xml:space="preserve">Mức phí tham khảo 2026 · HKD doanh thu &lt; 3 tỷ · Ô chữ XANH = nhập tay · Chọn NGÀNH HÀNG ở dòng phí cố định.</t>
  </si>
  <si>
    <t xml:space="preserve">Giá bán (Tổng tiền sản phẩm)</t>
  </si>
  <si>
    <t xml:space="preserve">Mã giảm giá của Shop</t>
  </si>
  <si>
    <t xml:space="preserve">Shopee Voucher (Shop trả)</t>
  </si>
  <si>
    <t xml:space="preserve">Phí vận chuyển (nếu có)</t>
  </si>
  <si>
    <t xml:space="preserve">BẮT BUỘC</t>
  </si>
  <si>
    <t xml:space="preserve">Phí cố định (hoa hồng sàn, theo ngành)</t>
  </si>
  <si>
    <t xml:space="preserve">Phí thanh toán / giao dịch</t>
  </si>
  <si>
    <t xml:space="preserve">Phí hạ tầng (cố định/đơn)</t>
  </si>
  <si>
    <t xml:space="preserve">Freeship Xtra / PiShip (cố định/đơn)</t>
  </si>
  <si>
    <t xml:space="preserve">Có</t>
  </si>
  <si>
    <t xml:space="preserve">AFF</t>
  </si>
  <si>
    <t xml:space="preserve">Phí hoa hồng Tiếp thị liên kết (Affiliate)</t>
  </si>
  <si>
    <t xml:space="preserve">QC</t>
  </si>
  <si>
    <t xml:space="preserve">Quảng cáo (% trên doanh thu)</t>
  </si>
  <si>
    <t xml:space="preserve">Thuế nạp quảng cáo (trên tiền QC)</t>
  </si>
  <si>
    <t xml:space="preserve">BẢNG TÍNH GIÁ BÁN FACEBOOK (COD + ADS)</t>
  </si>
  <si>
    <t xml:space="preserve">ĐỘ NHẠY THEO TỶ LỆ BOM</t>
  </si>
  <si>
    <t xml:space="preserve">Mô hình bán trực tiếp Facebook, giao COD · Tính theo MỖI ĐƠN CHỐT (đã lên đơn) · Ô chữ XANH = nhập tay.</t>
  </si>
  <si>
    <t xml:space="preserve">Giữ nguyên các giả định khác, chỉ thay đổi tỷ lệ bom</t>
  </si>
  <si>
    <t xml:space="preserve">GHI CHÚ</t>
  </si>
  <si>
    <t xml:space="preserve">GIÁ TRỊ</t>
  </si>
  <si>
    <t xml:space="preserve">Tỷ lệ bom</t>
  </si>
  <si>
    <t xml:space="preserve">LN ròng/đơn</t>
  </si>
  <si>
    <t xml:space="preserve">CPA hòa vốn</t>
  </si>
  <si>
    <t xml:space="preserve">ROAS hòa vốn</t>
  </si>
  <si>
    <t xml:space="preserve">① GIÁ VỐN &amp; DOANH THU</t>
  </si>
  <si>
    <t xml:space="preserve">Giá nhập (cost + ship nhập) / sp</t>
  </si>
  <si>
    <t xml:space="preserve">Giá bán (khách trả) / sp</t>
  </si>
  <si>
    <t xml:space="preserve">Khuyến mãi / giảm giá thêm cho khách / đơn</t>
  </si>
  <si>
    <t xml:space="preserve">DOANH THU THUẦN / đơn</t>
  </si>
  <si>
    <t xml:space="preserve">② TỶ LỆ HOÀN &amp; VẬN CHUYỂN</t>
  </si>
  <si>
    <t xml:space="preserve">Tỷ lệ bom / hoàn hàng (COD fail)</t>
  </si>
  <si>
    <t xml:space="preserve">% đơn bị hoàn</t>
  </si>
  <si>
    <t xml:space="preserve">Tỷ lệ giao thành công</t>
  </si>
  <si>
    <t xml:space="preserve">Hàng hoàn có bán lại được?</t>
  </si>
  <si>
    <t xml:space="preserve">Phí ship 1 chiều (shop chịu) / đơn</t>
  </si>
  <si>
    <t xml:space="preserve">Phí ship hoàn về (đơn bom) / đơn</t>
  </si>
  <si>
    <t xml:space="preserve">Phí thu hộ COD (% doanh thu)</t>
  </si>
  <si>
    <t xml:space="preserve">③ CHI PHÍ MARKETING (theo đơn chốt)</t>
  </si>
  <si>
    <t xml:space="preserve">CPA – Chi phí quảng cáo / đơn chốt</t>
  </si>
  <si>
    <t xml:space="preserve">tiền/1 đơn</t>
  </si>
  <si>
    <t xml:space="preserve">Chi phí KOC / KOL / đơn</t>
  </si>
  <si>
    <t xml:space="preserve">Chi phí livestream / đơn</t>
  </si>
  <si>
    <t xml:space="preserve">Chi phí quà tặng / đơn (giao thành công)</t>
  </si>
  <si>
    <t xml:space="preserve">④ CHI PHÍ VẬN HÀNH</t>
  </si>
  <si>
    <t xml:space="preserve">Chi phí đóng gói / đơn chốt</t>
  </si>
  <si>
    <t xml:space="preserve">Định phí vận hành (nhân sự, điện nước...) / đơn</t>
  </si>
  <si>
    <t xml:space="preserve">Thuế (% doanh thu)</t>
  </si>
  <si>
    <t xml:space="preserve">⑤ PHÂN TÍCH / ĐƠN CHỐT</t>
  </si>
  <si>
    <t xml:space="preserve">Doanh thu thực nhận TB</t>
  </si>
  <si>
    <t xml:space="preserve">DTT × % giao</t>
  </si>
  <si>
    <t xml:space="preserve">Giá vốn hàng bán TB</t>
  </si>
  <si>
    <t xml:space="preserve">Phí thu hộ COD TB</t>
  </si>
  <si>
    <t xml:space="preserve">Phí vận chuyển TB</t>
  </si>
  <si>
    <t xml:space="preserve">giao + hoàn đơn bom</t>
  </si>
  <si>
    <t xml:space="preserve">Quà tặng TB</t>
  </si>
  <si>
    <t xml:space="preserve">Chi phí quảng cáo TB</t>
  </si>
  <si>
    <t xml:space="preserve">trên mọi đơn chốt</t>
  </si>
  <si>
    <t xml:space="preserve">KOC + Livestream + Đóng gói + Vận hành TB</t>
  </si>
  <si>
    <t xml:space="preserve">Thuế TB</t>
  </si>
  <si>
    <t xml:space="preserve">LỢI NHUẬN RÒNG / đơn chốt</t>
  </si>
  <si>
    <t xml:space="preserve">Biên lợi nhuận (so với giá bán)</t>
  </si>
  <si>
    <t xml:space="preserve">% Lợi nhuận so với giá vốn</t>
  </si>
  <si>
    <t xml:space="preserve">⑥ CHỈ SỐ ĐIỀU HÀNH QUẢNG CÁO</t>
  </si>
  <si>
    <t xml:space="preserve">Lãi gộp trước quảng cáo / đơn</t>
  </si>
  <si>
    <t xml:space="preserve">ngân sách tối đa cho ads</t>
  </si>
  <si>
    <t xml:space="preserve">CPA HÒA VỐN (ads tối đa/đơn)</t>
  </si>
  <si>
    <t xml:space="preserve">Nhập % lợi nhuận mong muốn (so giá vốn)</t>
  </si>
  <si>
    <t xml:space="preserve">CPA MỤC TIÊU (đạt LN mong muốn)</t>
  </si>
  <si>
    <t xml:space="preserve">ROAS HÒA VỐN</t>
  </si>
  <si>
    <t xml:space="preserve">giá bán ÷ CPA hòa vốn</t>
  </si>
  <si>
    <t xml:space="preserve">ROAS thực tế hiện tại</t>
  </si>
  <si>
    <t xml:space="preserve">ĐÁNH GIÁ</t>
  </si>
  <si>
    <t xml:space="preserve">⑦ ĐIỂM HÒA VỐN THEO THÁNG</t>
  </si>
  <si>
    <t xml:space="preserve">Định phí cố định / tháng (lương, mặt bằng...)</t>
  </si>
  <si>
    <t xml:space="preserve">Số đơn thành công cần / tháng để hòa vốn</t>
  </si>
</sst>
</file>

<file path=xl/styles.xml><?xml version="1.0" encoding="utf-8"?>
<styleSheet xmlns="http://schemas.openxmlformats.org/spreadsheetml/2006/main">
  <numFmts count="8">
    <numFmt numFmtId="164" formatCode="General"/>
    <numFmt numFmtId="165" formatCode="0.00%"/>
    <numFmt numFmtId="166" formatCode="#,##0&quot; đ&quot;"/>
    <numFmt numFmtId="167" formatCode="0.0%"/>
    <numFmt numFmtId="168" formatCode="#,##0&quot; đ&quot;;[RED]\(#,##0&quot; đ)&quot;;\-"/>
    <numFmt numFmtId="169" formatCode="0.0%;[RED]\-0.0%"/>
    <numFmt numFmtId="170" formatCode="0.00\x"/>
    <numFmt numFmtId="171" formatCode="#,##0&quot; đơn&quot;"/>
  </numFmts>
  <fonts count="26">
    <font>
      <sz val="11"/>
      <color theme="1"/>
      <name val="Calibri"/>
      <family val="2"/>
      <charset val="1"/>
    </font>
    <font>
      <sz val="10"/>
      <name val="Arial"/>
      <family val="0"/>
    </font>
    <font>
      <sz val="10"/>
      <name val="Arial"/>
      <family val="0"/>
    </font>
    <font>
      <sz val="10"/>
      <name val="Arial"/>
      <family val="0"/>
    </font>
    <font>
      <b val="true"/>
      <sz val="18"/>
      <color rgb="FF000000"/>
      <name val="Arial"/>
      <family val="0"/>
      <charset val="1"/>
    </font>
    <font>
      <sz val="10.5"/>
      <color rgb="FF000000"/>
      <name val="Arial"/>
      <family val="0"/>
      <charset val="1"/>
    </font>
    <font>
      <b val="true"/>
      <sz val="12"/>
      <color rgb="FFE8631A"/>
      <name val="Arial"/>
      <family val="0"/>
      <charset val="1"/>
    </font>
    <font>
      <i val="true"/>
      <sz val="10"/>
      <color rgb="FFC00000"/>
      <name val="Arial"/>
      <family val="0"/>
      <charset val="1"/>
    </font>
    <font>
      <b val="true"/>
      <sz val="15"/>
      <color rgb="FF000000"/>
      <name val="Arial"/>
      <family val="0"/>
      <charset val="1"/>
    </font>
    <font>
      <i val="true"/>
      <sz val="9"/>
      <color rgb="FF7F6000"/>
      <name val="Arial"/>
      <family val="0"/>
      <charset val="1"/>
    </font>
    <font>
      <b val="true"/>
      <sz val="10"/>
      <color rgb="FFFFFFFF"/>
      <name val="Arial"/>
      <family val="0"/>
      <charset val="1"/>
    </font>
    <font>
      <sz val="9.5"/>
      <color rgb="FF000000"/>
      <name val="Arial"/>
      <family val="0"/>
      <charset val="1"/>
    </font>
    <font>
      <b val="true"/>
      <sz val="10"/>
      <color rgb="FF0000FF"/>
      <name val="Arial"/>
      <family val="0"/>
      <charset val="1"/>
    </font>
    <font>
      <b val="true"/>
      <sz val="16"/>
      <color rgb="FF000000"/>
      <name val="Arial"/>
      <family val="0"/>
      <charset val="1"/>
    </font>
    <font>
      <sz val="10"/>
      <color rgb="FF000000"/>
      <name val="Arial"/>
      <family val="0"/>
      <charset val="1"/>
    </font>
    <font>
      <b val="true"/>
      <sz val="9.5"/>
      <color rgb="FFFFFFFF"/>
      <name val="Arial"/>
      <family val="0"/>
      <charset val="1"/>
    </font>
    <font>
      <b val="true"/>
      <sz val="10"/>
      <color rgb="FF000000"/>
      <name val="Arial"/>
      <family val="0"/>
      <charset val="1"/>
    </font>
    <font>
      <b val="true"/>
      <sz val="8.5"/>
      <name val="Arial"/>
      <family val="0"/>
      <charset val="1"/>
    </font>
    <font>
      <b val="true"/>
      <sz val="11"/>
      <color rgb="FF000000"/>
      <name val="Arial"/>
      <family val="0"/>
      <charset val="1"/>
    </font>
    <font>
      <sz val="8"/>
      <color rgb="FF000000"/>
      <name val="Arial"/>
      <family val="0"/>
      <charset val="1"/>
    </font>
    <font>
      <i val="true"/>
      <sz val="8"/>
      <color rgb="FF808080"/>
      <name val="Arial"/>
      <family val="0"/>
      <charset val="1"/>
    </font>
    <font>
      <sz val="8"/>
      <color rgb="FF808080"/>
      <name val="Arial"/>
      <family val="0"/>
      <charset val="1"/>
    </font>
    <font>
      <i val="true"/>
      <sz val="8"/>
      <color rgb="FF000000"/>
      <name val="Arial"/>
      <family val="0"/>
      <charset val="1"/>
    </font>
    <font>
      <b val="true"/>
      <sz val="10.5"/>
      <color rgb="FF000000"/>
      <name val="Arial"/>
      <family val="0"/>
      <charset val="1"/>
    </font>
    <font>
      <i val="true"/>
      <sz val="9"/>
      <color rgb="FF000000"/>
      <name val="Arial"/>
      <family val="0"/>
      <charset val="1"/>
    </font>
    <font>
      <sz val="10"/>
      <color rgb="FF808080"/>
      <name val="Arial"/>
      <family val="0"/>
      <charset val="1"/>
    </font>
  </fonts>
  <fills count="13">
    <fill>
      <patternFill patternType="none"/>
    </fill>
    <fill>
      <patternFill patternType="gray125"/>
    </fill>
    <fill>
      <patternFill patternType="solid">
        <fgColor rgb="FFFFE14D"/>
        <bgColor rgb="FFFFFF00"/>
      </patternFill>
    </fill>
    <fill>
      <patternFill patternType="solid">
        <fgColor rgb="FFFFF4C2"/>
        <bgColor rgb="FFFFF2CC"/>
      </patternFill>
    </fill>
    <fill>
      <patternFill patternType="solid">
        <fgColor rgb="FFE8631A"/>
        <bgColor rgb="FFFF8080"/>
      </patternFill>
    </fill>
    <fill>
      <patternFill patternType="solid">
        <fgColor rgb="FFF2F2F2"/>
        <bgColor rgb="FFEDEDED"/>
      </patternFill>
    </fill>
    <fill>
      <patternFill patternType="solid">
        <fgColor rgb="FFC6E0B4"/>
        <bgColor rgb="FFE2EFDA"/>
      </patternFill>
    </fill>
    <fill>
      <patternFill patternType="solid">
        <fgColor rgb="FFF7C9A8"/>
        <bgColor rgb="FFFCE4D6"/>
      </patternFill>
    </fill>
    <fill>
      <patternFill patternType="solid">
        <fgColor rgb="FFFFF2CC"/>
        <bgColor rgb="FFFFF4C2"/>
      </patternFill>
    </fill>
    <fill>
      <patternFill patternType="solid">
        <fgColor rgb="FFFCE4D6"/>
        <bgColor rgb="FFFFF2CC"/>
      </patternFill>
    </fill>
    <fill>
      <patternFill patternType="solid">
        <fgColor rgb="FFDDEBF7"/>
        <bgColor rgb="FFEDEDED"/>
      </patternFill>
    </fill>
    <fill>
      <patternFill patternType="solid">
        <fgColor rgb="FFE2EFDA"/>
        <bgColor rgb="FFEDEDED"/>
      </patternFill>
    </fill>
    <fill>
      <patternFill patternType="solid">
        <fgColor rgb="FFEDEDED"/>
        <bgColor rgb="FFF2F2F2"/>
      </patternFill>
    </fill>
  </fills>
  <borders count="3">
    <border diagonalUp="false" diagonalDown="false">
      <left/>
      <right/>
      <top/>
      <bottom/>
      <diagonal/>
    </border>
    <border diagonalUp="false" diagonalDown="false">
      <left style="thin">
        <color rgb="FFBFBFBF"/>
      </left>
      <right/>
      <top style="thin">
        <color rgb="FFBFBFBF"/>
      </top>
      <bottom style="thin">
        <color rgb="FFBFBFBF"/>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tru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center" vertical="center" textRotation="0" wrapText="fals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4" borderId="2" xfId="0" applyFont="true" applyBorder="true" applyAlignment="true" applyProtection="false">
      <alignment horizontal="center" vertical="center" textRotation="0" wrapText="false" indent="0" shrinkToFit="false"/>
      <protection locked="true" hidden="false"/>
    </xf>
    <xf numFmtId="164" fontId="11" fillId="0" borderId="2" xfId="0" applyFont="true" applyBorder="true" applyAlignment="true" applyProtection="false">
      <alignment horizontal="left" vertical="center" textRotation="0" wrapText="false" indent="0" shrinkToFit="false"/>
      <protection locked="true" hidden="false"/>
    </xf>
    <xf numFmtId="165" fontId="12" fillId="0" borderId="2" xfId="0" applyFont="true" applyBorder="true" applyAlignment="true" applyProtection="false">
      <alignment horizontal="center" vertical="center" textRotation="0" wrapText="false" indent="0" shrinkToFit="false"/>
      <protection locked="true" hidden="false"/>
    </xf>
    <xf numFmtId="164" fontId="11" fillId="5" borderId="2" xfId="0" applyFont="true" applyBorder="true" applyAlignment="true" applyProtection="false">
      <alignment horizontal="left" vertical="center" textRotation="0" wrapText="false" indent="0" shrinkToFit="false"/>
      <protection locked="true" hidden="false"/>
    </xf>
    <xf numFmtId="165" fontId="12" fillId="5" borderId="2" xfId="0" applyFont="true" applyBorder="true" applyAlignment="true" applyProtection="false">
      <alignment horizontal="center" vertical="center" textRotation="0" wrapText="false" indent="0" shrinkToFit="false"/>
      <protection locked="true" hidden="false"/>
    </xf>
    <xf numFmtId="164" fontId="13" fillId="2" borderId="1" xfId="0" applyFont="true" applyBorder="true" applyAlignment="true" applyProtection="false">
      <alignment horizontal="center" vertical="center" textRotation="0" wrapText="false" indent="0" shrinkToFit="false"/>
      <protection locked="true" hidden="false"/>
    </xf>
    <xf numFmtId="164" fontId="9" fillId="3" borderId="1" xfId="0" applyFont="true" applyBorder="true" applyAlignment="true" applyProtection="false">
      <alignment horizontal="center" vertical="center" textRotation="0" wrapText="false" indent="0" shrinkToFit="false"/>
      <protection locked="true" hidden="false"/>
    </xf>
    <xf numFmtId="164" fontId="14" fillId="4" borderId="2" xfId="0" applyFont="true" applyBorder="true" applyAlignment="true" applyProtection="false">
      <alignment horizontal="left" vertical="center" textRotation="0" wrapText="false" indent="0" shrinkToFit="false"/>
      <protection locked="true" hidden="false"/>
    </xf>
    <xf numFmtId="164" fontId="10" fillId="4" borderId="1" xfId="0" applyFont="true" applyBorder="true" applyAlignment="true" applyProtection="false">
      <alignment horizontal="center" vertical="center" textRotation="0" wrapText="false" indent="0" shrinkToFit="false"/>
      <protection locked="true" hidden="false"/>
    </xf>
    <xf numFmtId="164" fontId="10" fillId="4" borderId="2" xfId="0" applyFont="true" applyBorder="true" applyAlignment="true" applyProtection="false">
      <alignment horizontal="center" vertical="center" textRotation="0" wrapText="true" indent="0" shrinkToFit="false"/>
      <protection locked="true" hidden="false"/>
    </xf>
    <xf numFmtId="164" fontId="15" fillId="4" borderId="2" xfId="0" applyFont="true" applyBorder="true" applyAlignment="true" applyProtection="false">
      <alignment horizontal="center" vertical="center" textRotation="0" wrapText="true" indent="0" shrinkToFit="false"/>
      <protection locked="true" hidden="false"/>
    </xf>
    <xf numFmtId="164" fontId="14" fillId="0" borderId="2" xfId="0" applyFont="true" applyBorder="true" applyAlignment="true" applyProtection="false">
      <alignment horizontal="left" vertical="center" textRotation="0" wrapText="true" indent="0" shrinkToFit="false"/>
      <protection locked="true" hidden="false"/>
    </xf>
    <xf numFmtId="166" fontId="12" fillId="0" borderId="2" xfId="0" applyFont="true" applyBorder="true" applyAlignment="true" applyProtection="false">
      <alignment horizontal="right" vertical="center" textRotation="0" wrapText="false" indent="0" shrinkToFit="false"/>
      <protection locked="true" hidden="false"/>
    </xf>
    <xf numFmtId="166" fontId="14" fillId="0" borderId="2" xfId="0" applyFont="true" applyBorder="true" applyAlignment="true" applyProtection="false">
      <alignment horizontal="right" vertical="center" textRotation="0" wrapText="false" indent="0" shrinkToFit="false"/>
      <protection locked="true" hidden="false"/>
    </xf>
    <xf numFmtId="167" fontId="12" fillId="0" borderId="2" xfId="0" applyFont="true" applyBorder="true" applyAlignment="true" applyProtection="false">
      <alignment horizontal="center" vertical="center" textRotation="0" wrapText="false" indent="0" shrinkToFit="false"/>
      <protection locked="true" hidden="false"/>
    </xf>
    <xf numFmtId="164" fontId="14" fillId="6" borderId="2" xfId="0" applyFont="true" applyBorder="true" applyAlignment="true" applyProtection="false">
      <alignment horizontal="left" vertical="center" textRotation="0" wrapText="false" indent="0" shrinkToFit="false"/>
      <protection locked="true" hidden="false"/>
    </xf>
    <xf numFmtId="164" fontId="16" fillId="6" borderId="2" xfId="0" applyFont="true" applyBorder="true" applyAlignment="true" applyProtection="false">
      <alignment horizontal="left" vertical="center" textRotation="0" wrapText="true" indent="0" shrinkToFit="false"/>
      <protection locked="true" hidden="false"/>
    </xf>
    <xf numFmtId="166" fontId="16" fillId="6" borderId="2" xfId="0" applyFont="true" applyBorder="true" applyAlignment="true" applyProtection="false">
      <alignment horizontal="right" vertical="center" textRotation="0" wrapText="false" indent="0" shrinkToFit="false"/>
      <protection locked="true" hidden="false"/>
    </xf>
    <xf numFmtId="164" fontId="17" fillId="7" borderId="2" xfId="0" applyFont="true" applyBorder="true" applyAlignment="true" applyProtection="false">
      <alignment horizontal="center" vertical="center" textRotation="90" wrapText="true" indent="0" shrinkToFit="false"/>
      <protection locked="true" hidden="false"/>
    </xf>
    <xf numFmtId="164" fontId="12" fillId="8" borderId="2" xfId="0" applyFont="true" applyBorder="true" applyAlignment="true" applyProtection="false">
      <alignment horizontal="center" vertical="center" textRotation="0" wrapText="false" indent="0" shrinkToFit="false"/>
      <protection locked="true" hidden="false"/>
    </xf>
    <xf numFmtId="165" fontId="14" fillId="5" borderId="2" xfId="0" applyFont="true" applyBorder="true" applyAlignment="true" applyProtection="false">
      <alignment horizontal="center" vertical="center" textRotation="0" wrapText="false" indent="0" shrinkToFit="false"/>
      <protection locked="true" hidden="false"/>
    </xf>
    <xf numFmtId="164" fontId="14" fillId="0" borderId="2" xfId="0" applyFont="true" applyBorder="true" applyAlignment="true" applyProtection="false">
      <alignment horizontal="center" vertical="center" textRotation="0" wrapText="false" indent="0" shrinkToFit="false"/>
      <protection locked="true" hidden="false"/>
    </xf>
    <xf numFmtId="166" fontId="12" fillId="0" borderId="2" xfId="0" applyFont="true" applyBorder="true" applyAlignment="true" applyProtection="false">
      <alignment horizontal="center" vertical="center" textRotation="0" wrapText="false" indent="0" shrinkToFit="false"/>
      <protection locked="true" hidden="false"/>
    </xf>
    <xf numFmtId="164" fontId="14" fillId="5" borderId="2" xfId="0" applyFont="true" applyBorder="true" applyAlignment="true" applyProtection="false">
      <alignment horizontal="left" vertical="center" textRotation="0" wrapText="false" indent="0" shrinkToFit="false"/>
      <protection locked="true" hidden="false"/>
    </xf>
    <xf numFmtId="164" fontId="16" fillId="5" borderId="2" xfId="0" applyFont="true" applyBorder="true" applyAlignment="true" applyProtection="false">
      <alignment horizontal="left" vertical="center" textRotation="0" wrapText="true" indent="0" shrinkToFit="false"/>
      <protection locked="true" hidden="false"/>
    </xf>
    <xf numFmtId="167" fontId="14" fillId="5" borderId="2" xfId="0" applyFont="true" applyBorder="true" applyAlignment="true" applyProtection="false">
      <alignment horizontal="center" vertical="center" textRotation="0" wrapText="false" indent="0" shrinkToFit="false"/>
      <protection locked="true" hidden="false"/>
    </xf>
    <xf numFmtId="166" fontId="16" fillId="5" borderId="2" xfId="0" applyFont="true" applyBorder="true" applyAlignment="true" applyProtection="false">
      <alignment horizontal="right" vertical="center" textRotation="0" wrapText="false" indent="0" shrinkToFit="false"/>
      <protection locked="true" hidden="false"/>
    </xf>
    <xf numFmtId="164" fontId="17" fillId="9" borderId="2" xfId="0" applyFont="true" applyBorder="true" applyAlignment="true" applyProtection="false">
      <alignment horizontal="center" vertical="center" textRotation="90" wrapText="true" indent="0" shrinkToFit="false"/>
      <protection locked="true" hidden="false"/>
    </xf>
    <xf numFmtId="164" fontId="17" fillId="10" borderId="2" xfId="0" applyFont="true" applyBorder="true" applyAlignment="true" applyProtection="false">
      <alignment horizontal="center" vertical="center" textRotation="90" wrapText="true" indent="0" shrinkToFit="false"/>
      <protection locked="true" hidden="false"/>
    </xf>
    <xf numFmtId="164" fontId="17" fillId="11" borderId="2" xfId="0" applyFont="true" applyBorder="true" applyAlignment="true" applyProtection="false">
      <alignment horizontal="center" vertical="center" textRotation="90" wrapText="true" indent="0" shrinkToFit="false"/>
      <protection locked="true" hidden="false"/>
    </xf>
    <xf numFmtId="164" fontId="14" fillId="2" borderId="2" xfId="0" applyFont="true" applyBorder="true" applyAlignment="true" applyProtection="false">
      <alignment horizontal="left" vertical="center" textRotation="0" wrapText="false" indent="0" shrinkToFit="false"/>
      <protection locked="true" hidden="false"/>
    </xf>
    <xf numFmtId="164" fontId="16" fillId="2" borderId="2" xfId="0" applyFont="true" applyBorder="true" applyAlignment="true" applyProtection="false">
      <alignment horizontal="left" vertical="center" textRotation="0" wrapText="true" indent="0" shrinkToFit="false"/>
      <protection locked="true" hidden="false"/>
    </xf>
    <xf numFmtId="168" fontId="16" fillId="2" borderId="2" xfId="0" applyFont="true" applyBorder="true" applyAlignment="true" applyProtection="false">
      <alignment horizontal="right" vertical="center" textRotation="0" wrapText="false" indent="0" shrinkToFit="false"/>
      <protection locked="true" hidden="false"/>
    </xf>
    <xf numFmtId="164" fontId="14" fillId="3" borderId="2" xfId="0" applyFont="true" applyBorder="true" applyAlignment="true" applyProtection="false">
      <alignment horizontal="left" vertical="center" textRotation="0" wrapText="false" indent="0" shrinkToFit="false"/>
      <protection locked="true" hidden="false"/>
    </xf>
    <xf numFmtId="164" fontId="16" fillId="3" borderId="2" xfId="0" applyFont="true" applyBorder="true" applyAlignment="true" applyProtection="false">
      <alignment horizontal="left" vertical="center" textRotation="0" wrapText="true" indent="0" shrinkToFit="false"/>
      <protection locked="true" hidden="false"/>
    </xf>
    <xf numFmtId="169" fontId="16" fillId="3" borderId="2" xfId="0" applyFont="true" applyBorder="true" applyAlignment="true" applyProtection="false">
      <alignment horizontal="right" vertical="center" textRotation="0" wrapText="false" indent="0" shrinkToFit="false"/>
      <protection locked="true" hidden="false"/>
    </xf>
    <xf numFmtId="164" fontId="14" fillId="0" borderId="2" xfId="0" applyFont="true" applyBorder="true" applyAlignment="true" applyProtection="false">
      <alignment horizontal="left" vertical="center" textRotation="0" wrapText="fals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7" fontId="12" fillId="2" borderId="2" xfId="0" applyFont="true" applyBorder="true" applyAlignment="true" applyProtection="false">
      <alignment horizontal="center" vertical="center" textRotation="0" wrapText="false" indent="0" shrinkToFit="false"/>
      <protection locked="true" hidden="false"/>
    </xf>
    <xf numFmtId="164" fontId="18" fillId="6" borderId="2" xfId="0" applyFont="true" applyBorder="true" applyAlignment="true" applyProtection="false">
      <alignment horizontal="left" vertical="center" textRotation="0" wrapText="true" indent="0" shrinkToFit="false"/>
      <protection locked="true" hidden="false"/>
    </xf>
    <xf numFmtId="166" fontId="18" fillId="6" borderId="2" xfId="0" applyFont="true" applyBorder="true" applyAlignment="true" applyProtection="false">
      <alignment horizontal="right" vertical="center" textRotation="0" wrapText="false" indent="0" shrinkToFit="false"/>
      <protection locked="true" hidden="false"/>
    </xf>
    <xf numFmtId="164" fontId="19" fillId="12" borderId="2" xfId="0" applyFont="true" applyBorder="true" applyAlignment="true" applyProtection="false">
      <alignment horizontal="left" vertical="center" textRotation="0" wrapText="false" indent="0" shrinkToFit="false"/>
      <protection locked="true" hidden="false"/>
    </xf>
    <xf numFmtId="164" fontId="20" fillId="0" borderId="2" xfId="0" applyFont="true" applyBorder="true" applyAlignment="true" applyProtection="false">
      <alignment horizontal="left" vertical="center" textRotation="0" wrapText="true" indent="0" shrinkToFit="false"/>
      <protection locked="true" hidden="false"/>
    </xf>
    <xf numFmtId="165" fontId="21" fillId="12" borderId="2" xfId="0" applyFont="true" applyBorder="true" applyAlignment="true" applyProtection="false">
      <alignment horizontal="right" vertical="center" textRotation="0" wrapText="false" indent="0" shrinkToFit="false"/>
      <protection locked="true" hidden="false"/>
    </xf>
    <xf numFmtId="166" fontId="21" fillId="12" borderId="2" xfId="0" applyFont="true" applyBorder="true" applyAlignment="true" applyProtection="false">
      <alignment horizontal="right" vertical="center" textRotation="0" wrapText="false" indent="0" shrinkToFit="false"/>
      <protection locked="true" hidden="false"/>
    </xf>
    <xf numFmtId="164" fontId="16" fillId="2" borderId="1" xfId="0" applyFont="true" applyBorder="true" applyAlignment="true" applyProtection="false">
      <alignment horizontal="center" vertical="center" textRotation="0" wrapText="false" indent="0" shrinkToFit="false"/>
      <protection locked="true" hidden="false"/>
    </xf>
    <xf numFmtId="164" fontId="22" fillId="3" borderId="1" xfId="0" applyFont="true" applyBorder="true" applyAlignment="true" applyProtection="false">
      <alignment horizontal="center" vertical="center" textRotation="0" wrapText="true" indent="0" shrinkToFit="false"/>
      <protection locked="true" hidden="false"/>
    </xf>
    <xf numFmtId="164" fontId="10" fillId="4" borderId="2" xfId="0" applyFont="true" applyBorder="true" applyAlignment="true" applyProtection="false">
      <alignment horizontal="left" vertical="center" textRotation="0" wrapText="false" indent="0" shrinkToFit="false"/>
      <protection locked="true" hidden="false"/>
    </xf>
    <xf numFmtId="164" fontId="23" fillId="7" borderId="1" xfId="0" applyFont="true" applyBorder="true" applyAlignment="true" applyProtection="false">
      <alignment horizontal="left" vertical="center" textRotation="0" wrapText="false" indent="0" shrinkToFit="false"/>
      <protection locked="true" hidden="false"/>
    </xf>
    <xf numFmtId="168" fontId="14" fillId="0" borderId="2" xfId="0" applyFont="true" applyBorder="true" applyAlignment="true" applyProtection="false">
      <alignment horizontal="right" vertical="center" textRotation="0" wrapText="false" indent="0" shrinkToFit="false"/>
      <protection locked="true" hidden="false"/>
    </xf>
    <xf numFmtId="170" fontId="14" fillId="0" borderId="2" xfId="0" applyFont="true" applyBorder="true" applyAlignment="true" applyProtection="false">
      <alignment horizontal="center" vertical="center" textRotation="0" wrapText="false" indent="0" shrinkToFit="false"/>
      <protection locked="true" hidden="false"/>
    </xf>
    <xf numFmtId="164" fontId="24" fillId="0" borderId="2" xfId="0" applyFont="true" applyBorder="true" applyAlignment="true" applyProtection="false">
      <alignment horizontal="center" vertical="center" textRotation="0" wrapText="false" indent="0" shrinkToFit="false"/>
      <protection locked="true" hidden="false"/>
    </xf>
    <xf numFmtId="167" fontId="12" fillId="5" borderId="2" xfId="0" applyFont="true" applyBorder="true" applyAlignment="true" applyProtection="false">
      <alignment horizontal="center" vertical="center" textRotation="0" wrapText="false" indent="0" shrinkToFit="false"/>
      <protection locked="true" hidden="false"/>
    </xf>
    <xf numFmtId="168" fontId="14" fillId="5" borderId="2" xfId="0" applyFont="true" applyBorder="true" applyAlignment="true" applyProtection="false">
      <alignment horizontal="right" vertical="center" textRotation="0" wrapText="false" indent="0" shrinkToFit="false"/>
      <protection locked="true" hidden="false"/>
    </xf>
    <xf numFmtId="166" fontId="14" fillId="5" borderId="2" xfId="0" applyFont="true" applyBorder="true" applyAlignment="true" applyProtection="false">
      <alignment horizontal="right" vertical="center" textRotation="0" wrapText="false" indent="0" shrinkToFit="false"/>
      <protection locked="true" hidden="false"/>
    </xf>
    <xf numFmtId="170" fontId="14" fillId="5" borderId="2" xfId="0" applyFont="true" applyBorder="true" applyAlignment="true" applyProtection="false">
      <alignment horizontal="center" vertical="center" textRotation="0" wrapText="false" indent="0" shrinkToFit="false"/>
      <protection locked="true" hidden="false"/>
    </xf>
    <xf numFmtId="164" fontId="24" fillId="6" borderId="2" xfId="0" applyFont="true" applyBorder="true" applyAlignment="true" applyProtection="false">
      <alignment horizontal="center" vertical="center" textRotation="0" wrapText="false" indent="0" shrinkToFit="false"/>
      <protection locked="true" hidden="false"/>
    </xf>
    <xf numFmtId="167" fontId="25" fillId="0" borderId="2" xfId="0" applyFont="true" applyBorder="true" applyAlignment="true" applyProtection="false">
      <alignment horizontal="right" vertical="center" textRotation="0" wrapText="false" indent="0" shrinkToFit="false"/>
      <protection locked="true" hidden="false"/>
    </xf>
    <xf numFmtId="164" fontId="23" fillId="6" borderId="1" xfId="0" applyFont="true" applyBorder="true" applyAlignment="true" applyProtection="false">
      <alignment horizontal="left" vertical="center" textRotation="0" wrapText="false" indent="0" shrinkToFit="false"/>
      <protection locked="true" hidden="false"/>
    </xf>
    <xf numFmtId="164" fontId="24" fillId="2" borderId="2" xfId="0" applyFont="true" applyBorder="true" applyAlignment="true" applyProtection="false">
      <alignment horizontal="center" vertical="center" textRotation="0" wrapText="false" indent="0" shrinkToFit="false"/>
      <protection locked="true" hidden="false"/>
    </xf>
    <xf numFmtId="164" fontId="24" fillId="3" borderId="2" xfId="0" applyFont="true" applyBorder="true" applyAlignment="true" applyProtection="false">
      <alignment horizontal="center" vertical="center" textRotation="0" wrapText="false" indent="0" shrinkToFit="false"/>
      <protection locked="true" hidden="false"/>
    </xf>
    <xf numFmtId="164" fontId="23" fillId="10" borderId="1" xfId="0" applyFont="true" applyBorder="true" applyAlignment="true" applyProtection="false">
      <alignment horizontal="left" vertical="center" textRotation="0" wrapText="false" indent="0" shrinkToFit="false"/>
      <protection locked="true" hidden="false"/>
    </xf>
    <xf numFmtId="166" fontId="16" fillId="0" borderId="2" xfId="0" applyFont="true" applyBorder="true" applyAlignment="true" applyProtection="false">
      <alignment horizontal="right" vertical="center" textRotation="0" wrapText="false" indent="0" shrinkToFit="false"/>
      <protection locked="true" hidden="false"/>
    </xf>
    <xf numFmtId="164" fontId="16" fillId="10" borderId="2"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false">
      <alignment horizontal="center" vertical="center" textRotation="0" wrapText="false" indent="0" shrinkToFit="false"/>
      <protection locked="true" hidden="false"/>
    </xf>
    <xf numFmtId="166" fontId="16" fillId="10" borderId="2" xfId="0" applyFont="true" applyBorder="true" applyAlignment="true" applyProtection="false">
      <alignment horizontal="right" vertical="center" textRotation="0" wrapText="false" indent="0" shrinkToFit="false"/>
      <protection locked="true" hidden="false"/>
    </xf>
    <xf numFmtId="170" fontId="16" fillId="10" borderId="2" xfId="0" applyFont="true" applyBorder="true" applyAlignment="true" applyProtection="false">
      <alignment horizontal="right" vertical="center" textRotation="0" wrapText="false" indent="0" shrinkToFit="false"/>
      <protection locked="true" hidden="false"/>
    </xf>
    <xf numFmtId="170" fontId="14" fillId="0" borderId="2" xfId="0" applyFont="true" applyBorder="true" applyAlignment="true" applyProtection="false">
      <alignment horizontal="right" vertical="center" textRotation="0" wrapText="false" indent="0" shrinkToFit="false"/>
      <protection locked="true" hidden="false"/>
    </xf>
    <xf numFmtId="171" fontId="14" fillId="0" borderId="2" xfId="0" applyFont="true" applyBorder="true" applyAlignment="true" applyProtection="false">
      <alignment horizontal="righ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8000"/>
      <rgbColor rgb="FF000080"/>
      <rgbColor rgb="FF7F6000"/>
      <rgbColor rgb="FF800080"/>
      <rgbColor rgb="FF008080"/>
      <rgbColor rgb="FFBFBFBF"/>
      <rgbColor rgb="FF808080"/>
      <rgbColor rgb="FF9999FF"/>
      <rgbColor rgb="FF993366"/>
      <rgbColor rgb="FFFFF4C2"/>
      <rgbColor rgb="FFDDEBF7"/>
      <rgbColor rgb="FF660066"/>
      <rgbColor rgb="FFFF8080"/>
      <rgbColor rgb="FF0066CC"/>
      <rgbColor rgb="FFC6E0B4"/>
      <rgbColor rgb="FF000080"/>
      <rgbColor rgb="FFFF00FF"/>
      <rgbColor rgb="FFFFFF00"/>
      <rgbColor rgb="FF00FFFF"/>
      <rgbColor rgb="FF800080"/>
      <rgbColor rgb="FF800000"/>
      <rgbColor rgb="FF008080"/>
      <rgbColor rgb="FF0000FF"/>
      <rgbColor rgb="FF00CCFF"/>
      <rgbColor rgb="FFF2F2F2"/>
      <rgbColor rgb="FFE2EFDA"/>
      <rgbColor rgb="FFFFF2CC"/>
      <rgbColor rgb="FFEDEDED"/>
      <rgbColor rgb="FFFCE4D6"/>
      <rgbColor rgb="FFCC99FF"/>
      <rgbColor rgb="FFF7C9A8"/>
      <rgbColor rgb="FF3366FF"/>
      <rgbColor rgb="FF33CCCC"/>
      <rgbColor rgb="FF99CC00"/>
      <rgbColor rgb="FFFFE14D"/>
      <rgbColor rgb="FFFF9900"/>
      <rgbColor rgb="FFE8631A"/>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B1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100"/>
  </cols>
  <sheetData>
    <row r="2" customFormat="false" ht="22.05" hidden="false" customHeight="false" outlineLevel="0" collapsed="false">
      <c r="B2" s="1" t="s">
        <v>0</v>
      </c>
    </row>
    <row r="3" customFormat="false" ht="15" hidden="false" customHeight="false" outlineLevel="0" collapsed="false">
      <c r="B3" s="2"/>
    </row>
    <row r="4" customFormat="false" ht="15" hidden="false" customHeight="false" outlineLevel="0" collapsed="false">
      <c r="B4" s="3" t="s">
        <v>1</v>
      </c>
    </row>
    <row r="5" customFormat="false" ht="15" hidden="false" customHeight="false" outlineLevel="0" collapsed="false">
      <c r="B5" s="2" t="s">
        <v>2</v>
      </c>
    </row>
    <row r="6" customFormat="false" ht="25.35" hidden="false" customHeight="false" outlineLevel="0" collapsed="false">
      <c r="B6" s="2" t="s">
        <v>3</v>
      </c>
    </row>
    <row r="7" customFormat="false" ht="25.35" hidden="false" customHeight="false" outlineLevel="0" collapsed="false">
      <c r="B7" s="2" t="s">
        <v>4</v>
      </c>
    </row>
    <row r="8" customFormat="false" ht="15" hidden="false" customHeight="false" outlineLevel="0" collapsed="false">
      <c r="B8" s="2"/>
    </row>
    <row r="9" customFormat="false" ht="15" hidden="false" customHeight="false" outlineLevel="0" collapsed="false">
      <c r="B9" s="3" t="s">
        <v>5</v>
      </c>
    </row>
    <row r="10" customFormat="false" ht="15" hidden="false" customHeight="false" outlineLevel="0" collapsed="false">
      <c r="B10" s="2" t="s">
        <v>6</v>
      </c>
    </row>
    <row r="11" customFormat="false" ht="25.35" hidden="false" customHeight="false" outlineLevel="0" collapsed="false">
      <c r="B11" s="2" t="s">
        <v>7</v>
      </c>
    </row>
    <row r="12" customFormat="false" ht="15" hidden="false" customHeight="false" outlineLevel="0" collapsed="false">
      <c r="B12" s="2" t="s">
        <v>8</v>
      </c>
    </row>
    <row r="13" customFormat="false" ht="15" hidden="false" customHeight="false" outlineLevel="0" collapsed="false">
      <c r="B13" s="2" t="s">
        <v>9</v>
      </c>
    </row>
    <row r="14" customFormat="false" ht="15" hidden="false" customHeight="false" outlineLevel="0" collapsed="false">
      <c r="B14" s="2"/>
    </row>
    <row r="15" customFormat="false" ht="15" hidden="false" customHeight="false" outlineLevel="0" collapsed="false">
      <c r="B15" s="3" t="s">
        <v>10</v>
      </c>
    </row>
    <row r="16" customFormat="false" ht="15" hidden="false" customHeight="false" outlineLevel="0" collapsed="false">
      <c r="B16" s="2" t="s">
        <v>11</v>
      </c>
    </row>
    <row r="17" customFormat="false" ht="25.35" hidden="false" customHeight="false" outlineLevel="0" collapsed="false">
      <c r="B17" s="2" t="s">
        <v>12</v>
      </c>
    </row>
    <row r="18" customFormat="false" ht="15" hidden="false" customHeight="false" outlineLevel="0" collapsed="false">
      <c r="B18" s="2"/>
    </row>
    <row r="19" customFormat="false" ht="69.75" hidden="false" customHeight="true" outlineLevel="0" collapsed="false">
      <c r="B19" s="4" t="s">
        <v>13</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F2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0"/>
    <col collapsed="false" customWidth="true" hidden="false" outlineLevel="0" max="3" min="3" style="0" width="16"/>
    <col collapsed="false" customWidth="true" hidden="false" outlineLevel="0" max="4" min="4" style="0" width="3"/>
    <col collapsed="false" customWidth="true" hidden="false" outlineLevel="0" max="5" min="5" style="0" width="30"/>
    <col collapsed="false" customWidth="true" hidden="false" outlineLevel="0" max="6" min="6" style="0" width="16"/>
  </cols>
  <sheetData>
    <row r="1" customFormat="false" ht="18.55" hidden="false" customHeight="false" outlineLevel="0" collapsed="false">
      <c r="B1" s="5" t="s">
        <v>14</v>
      </c>
      <c r="C1" s="5"/>
      <c r="D1" s="5"/>
      <c r="E1" s="5"/>
      <c r="F1" s="5"/>
    </row>
    <row r="2" customFormat="false" ht="27.75" hidden="false" customHeight="true" outlineLevel="0" collapsed="false">
      <c r="B2" s="6" t="s">
        <v>15</v>
      </c>
      <c r="C2" s="6"/>
      <c r="D2" s="6"/>
      <c r="E2" s="6"/>
      <c r="F2" s="6"/>
    </row>
    <row r="3" customFormat="false" ht="15" hidden="false" customHeight="false" outlineLevel="0" collapsed="false">
      <c r="B3" s="7" t="s">
        <v>16</v>
      </c>
      <c r="C3" s="7" t="s">
        <v>17</v>
      </c>
      <c r="E3" s="7" t="s">
        <v>18</v>
      </c>
      <c r="F3" s="7" t="s">
        <v>19</v>
      </c>
    </row>
    <row r="4" customFormat="false" ht="15" hidden="false" customHeight="false" outlineLevel="0" collapsed="false">
      <c r="B4" s="8" t="s">
        <v>20</v>
      </c>
      <c r="C4" s="9" t="n">
        <v>0.12</v>
      </c>
      <c r="E4" s="8" t="s">
        <v>20</v>
      </c>
      <c r="F4" s="9" t="n">
        <v>0.09</v>
      </c>
    </row>
    <row r="5" customFormat="false" ht="15" hidden="false" customHeight="false" outlineLevel="0" collapsed="false">
      <c r="B5" s="10" t="s">
        <v>21</v>
      </c>
      <c r="C5" s="11" t="n">
        <v>0.12</v>
      </c>
      <c r="E5" s="10" t="s">
        <v>21</v>
      </c>
      <c r="F5" s="11" t="n">
        <v>0.09</v>
      </c>
    </row>
    <row r="6" customFormat="false" ht="15" hidden="false" customHeight="false" outlineLevel="0" collapsed="false">
      <c r="B6" s="8" t="s">
        <v>22</v>
      </c>
      <c r="C6" s="9" t="n">
        <v>0.12</v>
      </c>
      <c r="E6" s="8" t="s">
        <v>22</v>
      </c>
      <c r="F6" s="9" t="n">
        <v>0.09</v>
      </c>
    </row>
    <row r="7" customFormat="false" ht="15" hidden="false" customHeight="false" outlineLevel="0" collapsed="false">
      <c r="B7" s="10" t="s">
        <v>23</v>
      </c>
      <c r="C7" s="11" t="n">
        <v>0.13</v>
      </c>
      <c r="E7" s="10" t="s">
        <v>23</v>
      </c>
      <c r="F7" s="11" t="n">
        <v>0.1</v>
      </c>
    </row>
    <row r="8" customFormat="false" ht="15" hidden="false" customHeight="false" outlineLevel="0" collapsed="false">
      <c r="B8" s="8" t="s">
        <v>24</v>
      </c>
      <c r="C8" s="9" t="n">
        <v>0.13</v>
      </c>
      <c r="E8" s="8" t="s">
        <v>25</v>
      </c>
      <c r="F8" s="9" t="n">
        <v>0.1</v>
      </c>
    </row>
    <row r="9" customFormat="false" ht="15" hidden="false" customHeight="false" outlineLevel="0" collapsed="false">
      <c r="B9" s="10" t="s">
        <v>26</v>
      </c>
      <c r="C9" s="11" t="n">
        <v>0.13</v>
      </c>
      <c r="E9" s="10" t="s">
        <v>26</v>
      </c>
      <c r="F9" s="11" t="n">
        <v>0.1</v>
      </c>
    </row>
    <row r="10" customFormat="false" ht="15" hidden="false" customHeight="false" outlineLevel="0" collapsed="false">
      <c r="B10" s="8" t="s">
        <v>27</v>
      </c>
      <c r="C10" s="9" t="n">
        <v>0.12</v>
      </c>
      <c r="E10" s="8" t="s">
        <v>27</v>
      </c>
      <c r="F10" s="9" t="n">
        <v>0.09</v>
      </c>
    </row>
    <row r="11" customFormat="false" ht="15" hidden="false" customHeight="false" outlineLevel="0" collapsed="false">
      <c r="B11" s="10" t="s">
        <v>28</v>
      </c>
      <c r="C11" s="11" t="n">
        <v>0.1</v>
      </c>
      <c r="E11" s="10" t="s">
        <v>28</v>
      </c>
      <c r="F11" s="11" t="n">
        <v>0.08</v>
      </c>
    </row>
    <row r="12" customFormat="false" ht="15" hidden="false" customHeight="false" outlineLevel="0" collapsed="false">
      <c r="B12" s="8" t="s">
        <v>29</v>
      </c>
      <c r="C12" s="9" t="n">
        <v>0.125</v>
      </c>
      <c r="E12" s="8" t="s">
        <v>29</v>
      </c>
      <c r="F12" s="9" t="n">
        <v>0.09</v>
      </c>
    </row>
    <row r="13" customFormat="false" ht="15" hidden="false" customHeight="false" outlineLevel="0" collapsed="false">
      <c r="B13" s="10" t="s">
        <v>30</v>
      </c>
      <c r="C13" s="11" t="n">
        <v>0.12</v>
      </c>
      <c r="E13" s="10" t="s">
        <v>31</v>
      </c>
      <c r="F13" s="11" t="n">
        <v>0.08</v>
      </c>
    </row>
    <row r="14" customFormat="false" ht="15" hidden="false" customHeight="false" outlineLevel="0" collapsed="false">
      <c r="B14" s="8" t="s">
        <v>31</v>
      </c>
      <c r="C14" s="9" t="n">
        <v>0.13</v>
      </c>
      <c r="E14" s="8" t="s">
        <v>32</v>
      </c>
      <c r="F14" s="9" t="n">
        <v>0.08</v>
      </c>
    </row>
    <row r="15" customFormat="false" ht="15" hidden="false" customHeight="false" outlineLevel="0" collapsed="false">
      <c r="B15" s="10" t="s">
        <v>32</v>
      </c>
      <c r="C15" s="11" t="n">
        <v>0.13</v>
      </c>
      <c r="E15" s="10" t="s">
        <v>33</v>
      </c>
      <c r="F15" s="11" t="n">
        <v>0.06</v>
      </c>
    </row>
    <row r="16" customFormat="false" ht="15" hidden="false" customHeight="false" outlineLevel="0" collapsed="false">
      <c r="B16" s="8" t="s">
        <v>34</v>
      </c>
      <c r="C16" s="9" t="n">
        <v>0.1</v>
      </c>
      <c r="E16" s="8" t="s">
        <v>35</v>
      </c>
      <c r="F16" s="9" t="n">
        <v>0.08</v>
      </c>
    </row>
    <row r="17" customFormat="false" ht="15" hidden="false" customHeight="false" outlineLevel="0" collapsed="false">
      <c r="B17" s="10" t="s">
        <v>33</v>
      </c>
      <c r="C17" s="11" t="n">
        <v>0.1</v>
      </c>
      <c r="E17" s="10" t="s">
        <v>36</v>
      </c>
      <c r="F17" s="11" t="n">
        <v>0.08</v>
      </c>
    </row>
    <row r="18" customFormat="false" ht="15" hidden="false" customHeight="false" outlineLevel="0" collapsed="false">
      <c r="B18" s="8" t="s">
        <v>35</v>
      </c>
      <c r="C18" s="9" t="n">
        <v>0.12</v>
      </c>
      <c r="E18" s="8" t="s">
        <v>37</v>
      </c>
      <c r="F18" s="9" t="n">
        <v>0.08</v>
      </c>
    </row>
    <row r="19" customFormat="false" ht="15" hidden="false" customHeight="false" outlineLevel="0" collapsed="false">
      <c r="B19" s="10" t="s">
        <v>36</v>
      </c>
      <c r="C19" s="11" t="n">
        <v>0.12</v>
      </c>
      <c r="E19" s="10" t="s">
        <v>38</v>
      </c>
      <c r="F19" s="11" t="n">
        <v>0.08</v>
      </c>
    </row>
    <row r="20" customFormat="false" ht="15" hidden="false" customHeight="false" outlineLevel="0" collapsed="false">
      <c r="B20" s="8" t="s">
        <v>37</v>
      </c>
      <c r="C20" s="9" t="n">
        <v>0.12</v>
      </c>
      <c r="E20" s="8" t="s">
        <v>39</v>
      </c>
      <c r="F20" s="9" t="n">
        <v>0.05</v>
      </c>
    </row>
    <row r="21" customFormat="false" ht="15" hidden="false" customHeight="false" outlineLevel="0" collapsed="false">
      <c r="B21" s="10" t="s">
        <v>38</v>
      </c>
      <c r="C21" s="11" t="n">
        <v>0.09</v>
      </c>
      <c r="E21" s="10" t="s">
        <v>40</v>
      </c>
      <c r="F21" s="11" t="n">
        <v>0.04</v>
      </c>
    </row>
    <row r="22" customFormat="false" ht="15" hidden="false" customHeight="false" outlineLevel="0" collapsed="false">
      <c r="B22" s="8" t="s">
        <v>39</v>
      </c>
      <c r="C22" s="9" t="n">
        <v>0.08</v>
      </c>
      <c r="E22" s="8" t="s">
        <v>41</v>
      </c>
      <c r="F22" s="9" t="n">
        <v>0.04</v>
      </c>
    </row>
    <row r="23" customFormat="false" ht="15" hidden="false" customHeight="false" outlineLevel="0" collapsed="false">
      <c r="B23" s="10" t="s">
        <v>42</v>
      </c>
      <c r="C23" s="11" t="n">
        <v>0.07</v>
      </c>
      <c r="E23" s="10" t="s">
        <v>43</v>
      </c>
      <c r="F23" s="11" t="n">
        <v>0.06</v>
      </c>
    </row>
    <row r="24" customFormat="false" ht="15" hidden="false" customHeight="false" outlineLevel="0" collapsed="false">
      <c r="B24" s="8" t="s">
        <v>44</v>
      </c>
      <c r="C24" s="9" t="n">
        <v>0.05</v>
      </c>
      <c r="E24" s="8" t="s">
        <v>45</v>
      </c>
      <c r="F24" s="9" t="n">
        <v>0.08</v>
      </c>
    </row>
    <row r="25" customFormat="false" ht="15" hidden="false" customHeight="false" outlineLevel="0" collapsed="false">
      <c r="B25" s="10" t="s">
        <v>41</v>
      </c>
      <c r="C25" s="11" t="n">
        <v>0.05</v>
      </c>
    </row>
    <row r="26" customFormat="false" ht="15" hidden="false" customHeight="false" outlineLevel="0" collapsed="false">
      <c r="B26" s="8" t="s">
        <v>46</v>
      </c>
      <c r="C26" s="9" t="n">
        <v>0.1178</v>
      </c>
    </row>
    <row r="27" customFormat="false" ht="15" hidden="false" customHeight="false" outlineLevel="0" collapsed="false">
      <c r="B27" s="10" t="s">
        <v>43</v>
      </c>
      <c r="C27" s="11" t="n">
        <v>0.08</v>
      </c>
    </row>
    <row r="28" customFormat="false" ht="15" hidden="false" customHeight="false" outlineLevel="0" collapsed="false">
      <c r="B28" s="8" t="s">
        <v>45</v>
      </c>
      <c r="C28" s="9" t="n">
        <v>0.125</v>
      </c>
    </row>
  </sheetData>
  <mergeCells count="2">
    <mergeCell ref="B1:F1"/>
    <mergeCell ref="B2:F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4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3.5"/>
    <col collapsed="false" customWidth="true" hidden="false" outlineLevel="0" max="2" min="2" style="0" width="38"/>
    <col collapsed="false" customWidth="true" hidden="false" outlineLevel="0" max="3" min="3" style="0" width="20"/>
    <col collapsed="false" customWidth="true" hidden="false" outlineLevel="0" max="4" min="4" style="0" width="9"/>
    <col collapsed="false" customWidth="true" hidden="false" outlineLevel="0" max="5" min="5" style="0" width="14"/>
    <col collapsed="false" customWidth="true" hidden="false" outlineLevel="0" max="6" min="6" style="0" width="16"/>
    <col collapsed="false" customWidth="true" hidden="false" outlineLevel="0" max="7" min="7" style="0" width="14"/>
    <col collapsed="false" customWidth="true" hidden="false" outlineLevel="0" max="8" min="8" style="0" width="16"/>
  </cols>
  <sheetData>
    <row r="1" customFormat="false" ht="25.5" hidden="false" customHeight="true" outlineLevel="0" collapsed="false">
      <c r="A1" s="12" t="s">
        <v>47</v>
      </c>
      <c r="B1" s="12"/>
      <c r="C1" s="12"/>
      <c r="D1" s="12"/>
      <c r="E1" s="12"/>
      <c r="F1" s="12"/>
      <c r="G1" s="12"/>
      <c r="H1" s="12"/>
    </row>
    <row r="2" customFormat="false" ht="21.75" hidden="false" customHeight="true" outlineLevel="0" collapsed="false">
      <c r="A2" s="13" t="s">
        <v>48</v>
      </c>
      <c r="B2" s="13"/>
      <c r="C2" s="13"/>
      <c r="D2" s="13"/>
      <c r="E2" s="13"/>
      <c r="F2" s="13"/>
      <c r="G2" s="13"/>
      <c r="H2" s="13"/>
    </row>
    <row r="4" customFormat="false" ht="15" hidden="false" customHeight="false" outlineLevel="0" collapsed="false">
      <c r="A4" s="14"/>
      <c r="B4" s="14"/>
      <c r="C4" s="14"/>
      <c r="D4" s="14"/>
      <c r="E4" s="15" t="s">
        <v>49</v>
      </c>
      <c r="F4" s="15"/>
      <c r="G4" s="15"/>
      <c r="H4" s="15"/>
    </row>
    <row r="5" customFormat="false" ht="30" hidden="false" customHeight="true" outlineLevel="0" collapsed="false">
      <c r="A5" s="16"/>
      <c r="B5" s="16" t="s">
        <v>50</v>
      </c>
      <c r="C5" s="16" t="s">
        <v>51</v>
      </c>
      <c r="D5" s="16" t="s">
        <v>52</v>
      </c>
      <c r="E5" s="17" t="s">
        <v>53</v>
      </c>
      <c r="F5" s="17" t="s">
        <v>54</v>
      </c>
      <c r="G5" s="17" t="s">
        <v>55</v>
      </c>
      <c r="H5" s="17" t="s">
        <v>56</v>
      </c>
    </row>
    <row r="6" customFormat="false" ht="15" hidden="false" customHeight="false" outlineLevel="0" collapsed="false">
      <c r="B6" s="18" t="s">
        <v>57</v>
      </c>
      <c r="E6" s="19" t="n">
        <v>40000</v>
      </c>
      <c r="F6" s="20" t="n">
        <f aca="false">$E6</f>
        <v>40000</v>
      </c>
      <c r="G6" s="20" t="n">
        <f aca="false">$E6</f>
        <v>40000</v>
      </c>
      <c r="H6" s="20" t="n">
        <f aca="false">$E6</f>
        <v>40000</v>
      </c>
    </row>
    <row r="7" customFormat="false" ht="15" hidden="false" customHeight="false" outlineLevel="0" collapsed="false">
      <c r="B7" s="18" t="s">
        <v>58</v>
      </c>
      <c r="E7" s="19" t="n">
        <v>99000</v>
      </c>
      <c r="F7" s="20" t="n">
        <f aca="false">$E7</f>
        <v>99000</v>
      </c>
      <c r="G7" s="20" t="n">
        <f aca="false">$E7</f>
        <v>99000</v>
      </c>
      <c r="H7" s="20" t="n">
        <f aca="false">$E7</f>
        <v>99000</v>
      </c>
    </row>
    <row r="8" customFormat="false" ht="15" hidden="false" customHeight="false" outlineLevel="0" collapsed="false">
      <c r="B8" s="18" t="s">
        <v>59</v>
      </c>
      <c r="D8" s="21" t="n">
        <v>0</v>
      </c>
      <c r="E8" s="20" t="n">
        <f aca="false">E7*$D8</f>
        <v>0</v>
      </c>
      <c r="F8" s="20" t="n">
        <f aca="false">F7*$D8</f>
        <v>0</v>
      </c>
      <c r="G8" s="20" t="n">
        <f aca="false">G7*$D8</f>
        <v>0</v>
      </c>
      <c r="H8" s="20" t="n">
        <f aca="false">H7*$D8</f>
        <v>0</v>
      </c>
    </row>
    <row r="9" customFormat="false" ht="15" hidden="false" customHeight="false" outlineLevel="0" collapsed="false">
      <c r="B9" s="18" t="s">
        <v>60</v>
      </c>
      <c r="D9" s="21" t="n">
        <v>0</v>
      </c>
      <c r="E9" s="20" t="n">
        <f aca="false">E7*$D9</f>
        <v>0</v>
      </c>
      <c r="F9" s="20" t="n">
        <f aca="false">F7*$D9</f>
        <v>0</v>
      </c>
      <c r="G9" s="20" t="n">
        <f aca="false">G7*$D9</f>
        <v>0</v>
      </c>
      <c r="H9" s="20" t="n">
        <f aca="false">H7*$D9</f>
        <v>0</v>
      </c>
    </row>
    <row r="10" customFormat="false" ht="15" hidden="false" customHeight="false" outlineLevel="0" collapsed="false">
      <c r="B10" s="18" t="s">
        <v>61</v>
      </c>
      <c r="E10" s="19" t="n">
        <v>0</v>
      </c>
      <c r="F10" s="20" t="n">
        <f aca="false">$E10</f>
        <v>0</v>
      </c>
      <c r="G10" s="20" t="n">
        <f aca="false">$E10</f>
        <v>0</v>
      </c>
      <c r="H10" s="20" t="n">
        <f aca="false">$E10</f>
        <v>0</v>
      </c>
    </row>
    <row r="11" customFormat="false" ht="15" hidden="false" customHeight="false" outlineLevel="0" collapsed="false">
      <c r="A11" s="22"/>
      <c r="B11" s="23" t="s">
        <v>62</v>
      </c>
      <c r="C11" s="22"/>
      <c r="D11" s="22"/>
      <c r="E11" s="24" t="n">
        <f aca="false">E7-E8-E9+E10</f>
        <v>99000</v>
      </c>
      <c r="F11" s="24" t="n">
        <f aca="false">F7-F8-F9+F10</f>
        <v>99000</v>
      </c>
      <c r="G11" s="24" t="n">
        <f aca="false">G7-G8-G9+G10</f>
        <v>99000</v>
      </c>
      <c r="H11" s="24" t="n">
        <f aca="false">H7-H8-H9+H10</f>
        <v>99000</v>
      </c>
    </row>
    <row r="12" customFormat="false" ht="15" hidden="false" customHeight="false" outlineLevel="0" collapsed="false">
      <c r="A12" s="22"/>
      <c r="B12" s="23" t="s">
        <v>63</v>
      </c>
      <c r="C12" s="22"/>
      <c r="D12" s="22"/>
      <c r="E12" s="24" t="n">
        <f aca="false">E11</f>
        <v>99000</v>
      </c>
      <c r="F12" s="24" t="n">
        <f aca="false">F11</f>
        <v>99000</v>
      </c>
      <c r="G12" s="24" t="n">
        <f aca="false">G11</f>
        <v>99000</v>
      </c>
      <c r="H12" s="24" t="n">
        <f aca="false">H11</f>
        <v>99000</v>
      </c>
    </row>
    <row r="13" customFormat="false" ht="15" hidden="false" customHeight="true" outlineLevel="0" collapsed="false">
      <c r="A13" s="25" t="s">
        <v>64</v>
      </c>
      <c r="B13" s="18" t="s">
        <v>65</v>
      </c>
      <c r="D13" s="21" t="n">
        <v>0.06</v>
      </c>
      <c r="E13" s="20" t="n">
        <f aca="false">E11*$D13</f>
        <v>5940</v>
      </c>
      <c r="F13" s="20" t="n">
        <f aca="false">F11*$D13</f>
        <v>5940</v>
      </c>
      <c r="G13" s="20" t="n">
        <f aca="false">G11*$D13</f>
        <v>5940</v>
      </c>
      <c r="H13" s="20" t="n">
        <f aca="false">H11*$D13</f>
        <v>5940</v>
      </c>
    </row>
    <row r="14" customFormat="false" ht="15" hidden="false" customHeight="false" outlineLevel="0" collapsed="false">
      <c r="A14" s="25"/>
      <c r="B14" s="18" t="s">
        <v>66</v>
      </c>
      <c r="C14" s="26" t="s">
        <v>29</v>
      </c>
      <c r="D14" s="27" t="n">
        <f aca="false">IFERROR(VLOOKUP(C14,'Phí ngành hàng'!$B$4:$C$28,2,FALSE()),0.125)</f>
        <v>0.125</v>
      </c>
      <c r="E14" s="20" t="n">
        <f aca="false">E11*$D14</f>
        <v>12375</v>
      </c>
      <c r="F14" s="20" t="n">
        <f aca="false">F11*$D14</f>
        <v>12375</v>
      </c>
      <c r="G14" s="20" t="n">
        <f aca="false">G11*$D14</f>
        <v>12375</v>
      </c>
      <c r="H14" s="20" t="n">
        <f aca="false">H11*$D14</f>
        <v>12375</v>
      </c>
    </row>
    <row r="15" customFormat="false" ht="15" hidden="false" customHeight="false" outlineLevel="0" collapsed="false">
      <c r="A15" s="25"/>
      <c r="B15" s="18" t="s">
        <v>67</v>
      </c>
      <c r="D15" s="28"/>
      <c r="E15" s="19" t="n">
        <v>3000</v>
      </c>
      <c r="F15" s="20" t="n">
        <f aca="false">$E15</f>
        <v>3000</v>
      </c>
      <c r="G15" s="20" t="n">
        <f aca="false">$E15</f>
        <v>3000</v>
      </c>
      <c r="H15" s="20" t="n">
        <f aca="false">$E15</f>
        <v>3000</v>
      </c>
    </row>
    <row r="16" customFormat="false" ht="15" hidden="false" customHeight="false" outlineLevel="0" collapsed="false">
      <c r="A16" s="25"/>
      <c r="B16" s="18" t="s">
        <v>68</v>
      </c>
      <c r="D16" s="21" t="n">
        <v>0.015</v>
      </c>
      <c r="E16" s="20" t="n">
        <f aca="false">E11*$D16</f>
        <v>1485</v>
      </c>
      <c r="F16" s="20" t="n">
        <f aca="false">F11*$D16</f>
        <v>1485</v>
      </c>
      <c r="G16" s="20" t="n">
        <f aca="false">G11*$D16</f>
        <v>1485</v>
      </c>
      <c r="H16" s="20" t="n">
        <f aca="false">H11*$D16</f>
        <v>1485</v>
      </c>
    </row>
    <row r="17" customFormat="false" ht="15" hidden="false" customHeight="false" outlineLevel="0" collapsed="false">
      <c r="A17" s="25"/>
      <c r="B17" s="18" t="s">
        <v>69</v>
      </c>
      <c r="C17" s="26" t="s">
        <v>70</v>
      </c>
      <c r="D17" s="29" t="n">
        <v>1620</v>
      </c>
      <c r="E17" s="20" t="n">
        <f aca="false">IF(C17="Có",$D17,0)</f>
        <v>0</v>
      </c>
      <c r="F17" s="20" t="n">
        <f aca="false">$E17</f>
        <v>0</v>
      </c>
      <c r="G17" s="20" t="n">
        <f aca="false">$E17</f>
        <v>0</v>
      </c>
      <c r="H17" s="20" t="n">
        <f aca="false">$E17</f>
        <v>0</v>
      </c>
    </row>
    <row r="18" customFormat="false" ht="15" hidden="false" customHeight="false" outlineLevel="0" collapsed="false">
      <c r="A18" s="25"/>
      <c r="B18" s="18" t="s">
        <v>71</v>
      </c>
      <c r="C18" s="26" t="s">
        <v>72</v>
      </c>
      <c r="D18" s="27" t="n">
        <f aca="false">IF(C18="VXP+",0.055,IF(C18="VXP",0.04,0))</f>
        <v>0.055</v>
      </c>
      <c r="E18" s="20" t="n">
        <f aca="false">E11*$D18</f>
        <v>5445</v>
      </c>
      <c r="F18" s="20" t="n">
        <f aca="false">F11*$D18</f>
        <v>5445</v>
      </c>
      <c r="G18" s="20" t="n">
        <f aca="false">G11*$D18</f>
        <v>5445</v>
      </c>
      <c r="H18" s="20" t="n">
        <f aca="false">H11*$D18</f>
        <v>5445</v>
      </c>
    </row>
    <row r="19" customFormat="false" ht="15" hidden="false" customHeight="false" outlineLevel="0" collapsed="false">
      <c r="A19" s="25"/>
      <c r="B19" s="18" t="s">
        <v>73</v>
      </c>
      <c r="C19" s="26" t="s">
        <v>70</v>
      </c>
      <c r="D19" s="27" t="n">
        <f aca="false">IF(C19="Có",0.01,0)</f>
        <v>0</v>
      </c>
      <c r="E19" s="20" t="n">
        <f aca="false">E11*$D19</f>
        <v>0</v>
      </c>
      <c r="F19" s="20" t="n">
        <f aca="false">F11*$D19</f>
        <v>0</v>
      </c>
      <c r="G19" s="20" t="n">
        <f aca="false">G11*$D19</f>
        <v>0</v>
      </c>
      <c r="H19" s="20" t="n">
        <f aca="false">H11*$D19</f>
        <v>0</v>
      </c>
    </row>
    <row r="20" customFormat="false" ht="15" hidden="false" customHeight="false" outlineLevel="0" collapsed="false">
      <c r="A20" s="30"/>
      <c r="B20" s="31" t="s">
        <v>74</v>
      </c>
      <c r="C20" s="30"/>
      <c r="D20" s="32" t="n">
        <f aca="false">E20/E11</f>
        <v>0.28530303030303</v>
      </c>
      <c r="E20" s="33" t="n">
        <f aca="false">SUM(E13:E19)</f>
        <v>28245</v>
      </c>
      <c r="F20" s="33" t="n">
        <f aca="false">SUM(F13:F19)</f>
        <v>28245</v>
      </c>
      <c r="G20" s="33" t="n">
        <f aca="false">SUM(G13:G19)</f>
        <v>28245</v>
      </c>
      <c r="H20" s="33" t="n">
        <f aca="false">SUM(H13:H19)</f>
        <v>28245</v>
      </c>
    </row>
    <row r="21" customFormat="false" ht="23.85" hidden="false" customHeight="true" outlineLevel="0" collapsed="false">
      <c r="A21" s="34" t="s">
        <v>75</v>
      </c>
      <c r="B21" s="18" t="s">
        <v>76</v>
      </c>
      <c r="D21" s="21" t="n">
        <v>0.1</v>
      </c>
      <c r="E21" s="20" t="n">
        <f aca="false">0</f>
        <v>0</v>
      </c>
      <c r="F21" s="20" t="n">
        <f aca="false">F11*$D21</f>
        <v>9900</v>
      </c>
      <c r="G21" s="20" t="n">
        <f aca="false">0</f>
        <v>0</v>
      </c>
      <c r="H21" s="20" t="n">
        <f aca="false">0</f>
        <v>0</v>
      </c>
    </row>
    <row r="22" customFormat="false" ht="23.85" hidden="false" customHeight="false" outlineLevel="0" collapsed="false">
      <c r="A22" s="34"/>
      <c r="B22" s="18" t="s">
        <v>77</v>
      </c>
      <c r="D22" s="21" t="n">
        <v>0.05</v>
      </c>
      <c r="E22" s="20" t="n">
        <f aca="false">0</f>
        <v>0</v>
      </c>
      <c r="F22" s="20" t="n">
        <f aca="false">0</f>
        <v>0</v>
      </c>
      <c r="G22" s="20" t="n">
        <f aca="false">0</f>
        <v>0</v>
      </c>
      <c r="H22" s="20" t="n">
        <f aca="false">H11*$D22</f>
        <v>4950</v>
      </c>
    </row>
    <row r="23" customFormat="false" ht="15" hidden="false" customHeight="false" outlineLevel="0" collapsed="false">
      <c r="A23" s="22"/>
      <c r="B23" s="23" t="s">
        <v>78</v>
      </c>
      <c r="C23" s="22"/>
      <c r="D23" s="22"/>
      <c r="E23" s="24" t="n">
        <f aca="false">E12-E20-E21-E22</f>
        <v>70755</v>
      </c>
      <c r="F23" s="24" t="n">
        <f aca="false">F12-F20-F21-F22</f>
        <v>60855</v>
      </c>
      <c r="G23" s="24" t="n">
        <f aca="false">G12-G20-G21-G22</f>
        <v>70755</v>
      </c>
      <c r="H23" s="24" t="n">
        <f aca="false">H12-H20-H21-H22</f>
        <v>65805</v>
      </c>
    </row>
    <row r="24" customFormat="false" ht="15" hidden="false" customHeight="true" outlineLevel="0" collapsed="false">
      <c r="A24" s="35" t="s">
        <v>79</v>
      </c>
      <c r="B24" s="18" t="s">
        <v>80</v>
      </c>
      <c r="D24" s="21" t="n">
        <v>0.1</v>
      </c>
      <c r="E24" s="20" t="n">
        <f aca="false">0</f>
        <v>0</v>
      </c>
      <c r="F24" s="20" t="n">
        <f aca="false">0</f>
        <v>0</v>
      </c>
      <c r="G24" s="20" t="n">
        <f aca="false">G11*$D24</f>
        <v>9900</v>
      </c>
      <c r="H24" s="20" t="n">
        <f aca="false">H11*$D24</f>
        <v>9900</v>
      </c>
    </row>
    <row r="25" customFormat="false" ht="15" hidden="false" customHeight="false" outlineLevel="0" collapsed="false">
      <c r="A25" s="35"/>
      <c r="B25" s="18" t="s">
        <v>81</v>
      </c>
      <c r="D25" s="21" t="n">
        <v>0.1</v>
      </c>
      <c r="E25" s="20" t="n">
        <f aca="false">0</f>
        <v>0</v>
      </c>
      <c r="F25" s="20" t="n">
        <f aca="false">0</f>
        <v>0</v>
      </c>
      <c r="G25" s="20" t="n">
        <f aca="false">G24*$D25</f>
        <v>990</v>
      </c>
      <c r="H25" s="20" t="n">
        <f aca="false">H24*$D25</f>
        <v>990</v>
      </c>
    </row>
    <row r="26" customFormat="false" ht="15" hidden="false" customHeight="false" outlineLevel="0" collapsed="false">
      <c r="A26" s="35"/>
      <c r="B26" s="18" t="s">
        <v>82</v>
      </c>
      <c r="D26" s="21" t="n">
        <v>0.03</v>
      </c>
      <c r="E26" s="20" t="n">
        <f aca="false">0</f>
        <v>0</v>
      </c>
      <c r="F26" s="20" t="n">
        <f aca="false">0</f>
        <v>0</v>
      </c>
      <c r="G26" s="20" t="n">
        <f aca="false">G24*$D26</f>
        <v>297</v>
      </c>
      <c r="H26" s="20" t="n">
        <f aca="false">H24*$D26</f>
        <v>297</v>
      </c>
    </row>
    <row r="27" customFormat="false" ht="15" hidden="false" customHeight="true" outlineLevel="0" collapsed="false">
      <c r="A27" s="36" t="s">
        <v>83</v>
      </c>
      <c r="B27" s="18" t="s">
        <v>84</v>
      </c>
      <c r="E27" s="19" t="n">
        <v>2000</v>
      </c>
      <c r="F27" s="20" t="n">
        <f aca="false">$E27</f>
        <v>2000</v>
      </c>
      <c r="G27" s="20" t="n">
        <f aca="false">$E27</f>
        <v>2000</v>
      </c>
      <c r="H27" s="20" t="n">
        <f aca="false">$E27</f>
        <v>2000</v>
      </c>
    </row>
    <row r="28" customFormat="false" ht="15" hidden="false" customHeight="false" outlineLevel="0" collapsed="false">
      <c r="A28" s="36"/>
      <c r="B28" s="18" t="s">
        <v>85</v>
      </c>
      <c r="E28" s="19" t="n">
        <v>700</v>
      </c>
      <c r="F28" s="20" t="n">
        <f aca="false">$E28</f>
        <v>700</v>
      </c>
      <c r="G28" s="20" t="n">
        <f aca="false">$E28</f>
        <v>700</v>
      </c>
      <c r="H28" s="20" t="n">
        <f aca="false">$E28</f>
        <v>700</v>
      </c>
    </row>
    <row r="29" customFormat="false" ht="15" hidden="false" customHeight="false" outlineLevel="0" collapsed="false">
      <c r="A29" s="36"/>
      <c r="B29" s="18" t="s">
        <v>86</v>
      </c>
      <c r="D29" s="21" t="n">
        <v>0.01</v>
      </c>
      <c r="E29" s="20" t="n">
        <f aca="false">E11*$D29</f>
        <v>990</v>
      </c>
      <c r="F29" s="20" t="n">
        <f aca="false">F11*$D29</f>
        <v>990</v>
      </c>
      <c r="G29" s="20" t="n">
        <f aca="false">G11*$D29</f>
        <v>990</v>
      </c>
      <c r="H29" s="20" t="n">
        <f aca="false">H11*$D29</f>
        <v>990</v>
      </c>
    </row>
    <row r="30" customFormat="false" ht="15" hidden="false" customHeight="false" outlineLevel="0" collapsed="false">
      <c r="A30" s="36"/>
      <c r="B30" s="18" t="s">
        <v>87</v>
      </c>
      <c r="D30" s="21" t="n">
        <v>0.01</v>
      </c>
      <c r="E30" s="20" t="n">
        <f aca="false">E11*$D30</f>
        <v>990</v>
      </c>
      <c r="F30" s="20" t="n">
        <f aca="false">F11*$D30</f>
        <v>990</v>
      </c>
      <c r="G30" s="20" t="n">
        <f aca="false">G11*$D30</f>
        <v>990</v>
      </c>
      <c r="H30" s="20" t="n">
        <f aca="false">H11*$D30</f>
        <v>990</v>
      </c>
    </row>
    <row r="31" customFormat="false" ht="15" hidden="false" customHeight="false" outlineLevel="0" collapsed="false">
      <c r="A31" s="36"/>
      <c r="B31" s="18" t="s">
        <v>88</v>
      </c>
      <c r="D31" s="21" t="n">
        <v>0</v>
      </c>
      <c r="E31" s="20" t="n">
        <f aca="false">E11*$D31</f>
        <v>0</v>
      </c>
      <c r="F31" s="20" t="n">
        <f aca="false">F11*$D31</f>
        <v>0</v>
      </c>
      <c r="G31" s="20" t="n">
        <f aca="false">G11*$D31</f>
        <v>0</v>
      </c>
      <c r="H31" s="20" t="n">
        <f aca="false">H11*$D31</f>
        <v>0</v>
      </c>
    </row>
    <row r="32" customFormat="false" ht="15" hidden="false" customHeight="false" outlineLevel="0" collapsed="false">
      <c r="A32" s="30"/>
      <c r="B32" s="31" t="s">
        <v>89</v>
      </c>
      <c r="C32" s="30"/>
      <c r="D32" s="30"/>
      <c r="E32" s="33" t="n">
        <f aca="false">SUM(E27:E31)</f>
        <v>4680</v>
      </c>
      <c r="F32" s="33" t="n">
        <f aca="false">SUM(F27:F31)</f>
        <v>4680</v>
      </c>
      <c r="G32" s="33" t="n">
        <f aca="false">SUM(G27:G31)</f>
        <v>4680</v>
      </c>
      <c r="H32" s="33" t="n">
        <f aca="false">SUM(H27:H31)</f>
        <v>4680</v>
      </c>
    </row>
    <row r="33" customFormat="false" ht="15" hidden="false" customHeight="false" outlineLevel="0" collapsed="false">
      <c r="A33" s="37"/>
      <c r="B33" s="38" t="s">
        <v>90</v>
      </c>
      <c r="C33" s="37"/>
      <c r="D33" s="37"/>
      <c r="E33" s="39" t="n">
        <f aca="false">E23-E6-E24-E25-E26-E32</f>
        <v>26075</v>
      </c>
      <c r="F33" s="39" t="n">
        <f aca="false">F23-F6-F24-F25-F26-F32</f>
        <v>16175</v>
      </c>
      <c r="G33" s="39" t="n">
        <f aca="false">G23-G6-G24-G25-G26-G32</f>
        <v>14888</v>
      </c>
      <c r="H33" s="39" t="n">
        <f aca="false">H23-H6-H24-H25-H26-H32</f>
        <v>9938</v>
      </c>
    </row>
    <row r="34" customFormat="false" ht="15" hidden="false" customHeight="false" outlineLevel="0" collapsed="false">
      <c r="A34" s="40"/>
      <c r="B34" s="41" t="s">
        <v>91</v>
      </c>
      <c r="C34" s="40"/>
      <c r="D34" s="40"/>
      <c r="E34" s="42" t="n">
        <f aca="false">E33/E6</f>
        <v>0.651875</v>
      </c>
      <c r="F34" s="42" t="n">
        <f aca="false">F33/F6</f>
        <v>0.404375</v>
      </c>
      <c r="G34" s="42" t="n">
        <f aca="false">G33/G6</f>
        <v>0.3722</v>
      </c>
      <c r="H34" s="42" t="n">
        <f aca="false">H33/H6</f>
        <v>0.24845</v>
      </c>
    </row>
    <row r="36" customFormat="false" ht="23.85" hidden="false" customHeight="false" outlineLevel="0" collapsed="false">
      <c r="A36" s="43"/>
      <c r="B36" s="44" t="s">
        <v>92</v>
      </c>
      <c r="C36" s="43"/>
      <c r="D36" s="45" t="n">
        <v>0.3</v>
      </c>
      <c r="E36" s="43"/>
      <c r="F36" s="43"/>
      <c r="G36" s="43"/>
      <c r="H36" s="43"/>
    </row>
    <row r="37" customFormat="false" ht="15" hidden="false" customHeight="false" outlineLevel="0" collapsed="false">
      <c r="A37" s="22"/>
      <c r="B37" s="46" t="s">
        <v>93</v>
      </c>
      <c r="C37" s="22"/>
      <c r="D37" s="22"/>
      <c r="E37" s="47" t="n">
        <f aca="false">(E6*$D$36+E40)/(1-E39)</f>
        <v>79586.2068965517</v>
      </c>
      <c r="F37" s="47" t="n">
        <f aca="false">(F6*$D$36+F40)/(1-F39)</f>
        <v>92320</v>
      </c>
      <c r="G37" s="47" t="n">
        <f aca="false">(G6*$D$36+G40)/(1-G39)</f>
        <v>94281.045751634</v>
      </c>
      <c r="H37" s="47" t="n">
        <f aca="false">(H6*$D$36+H40)/(1-H39)</f>
        <v>102669.039145907</v>
      </c>
    </row>
    <row r="39" customFormat="false" ht="12" hidden="false" customHeight="true" outlineLevel="0" collapsed="false">
      <c r="A39" s="48"/>
      <c r="B39" s="49" t="s">
        <v>94</v>
      </c>
      <c r="C39" s="48"/>
      <c r="D39" s="48"/>
      <c r="E39" s="50" t="n">
        <f aca="false">$D13+$D14+$D16+$D18+$D19+$D29+$D30+$D31</f>
        <v>0.275</v>
      </c>
      <c r="F39" s="50" t="n">
        <f aca="false">$D13+$D14+$D16+$D18+$D19+$D29+$D30+$D31+$D21</f>
        <v>0.375</v>
      </c>
      <c r="G39" s="50" t="n">
        <f aca="false">$D13+$D14+$D16+$D18+$D19+$D29+$D30+$D31+$D24*(1+$D25+$D26)</f>
        <v>0.388</v>
      </c>
      <c r="H39" s="50" t="n">
        <f aca="false">$D13+$D14+$D16+$D18+$D19+$D29+$D30+$D31+$D22+$D24*(1+$D25+$D26)</f>
        <v>0.438</v>
      </c>
    </row>
    <row r="40" customFormat="false" ht="12" hidden="false" customHeight="true" outlineLevel="0" collapsed="false">
      <c r="A40" s="48"/>
      <c r="B40" s="49" t="s">
        <v>95</v>
      </c>
      <c r="C40" s="48"/>
      <c r="D40" s="48"/>
      <c r="E40" s="51" t="n">
        <f aca="false">E6+E15+E17+E27+E28</f>
        <v>45700</v>
      </c>
      <c r="F40" s="51" t="n">
        <f aca="false">F6+F15+F17+F27+F28</f>
        <v>45700</v>
      </c>
      <c r="G40" s="51" t="n">
        <f aca="false">G6+G15+G17+G27+G28</f>
        <v>45700</v>
      </c>
      <c r="H40" s="51" t="n">
        <f aca="false">H6+H15+H17+H27+H28</f>
        <v>45700</v>
      </c>
    </row>
  </sheetData>
  <mergeCells count="7">
    <mergeCell ref="A1:H1"/>
    <mergeCell ref="A2:H2"/>
    <mergeCell ref="E4:H4"/>
    <mergeCell ref="A13:A19"/>
    <mergeCell ref="A21:A22"/>
    <mergeCell ref="A24:A26"/>
    <mergeCell ref="A27:A31"/>
  </mergeCells>
  <dataValidations count="3">
    <dataValidation allowBlank="true" errorStyle="stop" operator="between" showDropDown="false" showErrorMessage="false" showInputMessage="false" sqref="C14" type="list">
      <formula1>DS_Nganh_TikTok</formula1>
      <formula2>0</formula2>
    </dataValidation>
    <dataValidation allowBlank="true" errorStyle="stop" operator="between" showDropDown="false" showErrorMessage="false" showInputMessage="false" sqref="C17 C19" type="list">
      <formula1>"Có,Không"</formula1>
      <formula2>0</formula2>
    </dataValidation>
    <dataValidation allowBlank="true" errorStyle="stop" operator="between" showDropDown="false" showErrorMessage="false" showInputMessage="false" sqref="C18" type="list">
      <formula1>"Không,VXP,VXP+"</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3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3.5"/>
    <col collapsed="false" customWidth="true" hidden="false" outlineLevel="0" max="2" min="2" style="0" width="40"/>
    <col collapsed="false" customWidth="true" hidden="false" outlineLevel="0" max="3" min="3" style="0" width="20"/>
    <col collapsed="false" customWidth="true" hidden="false" outlineLevel="0" max="4" min="4" style="0" width="9"/>
    <col collapsed="false" customWidth="true" hidden="false" outlineLevel="0" max="5" min="5" style="0" width="15"/>
    <col collapsed="false" customWidth="true" hidden="false" outlineLevel="0" max="6" min="6" style="0" width="16"/>
    <col collapsed="false" customWidth="true" hidden="false" outlineLevel="0" max="7" min="7" style="0" width="15"/>
  </cols>
  <sheetData>
    <row r="1" customFormat="false" ht="25.5" hidden="false" customHeight="true" outlineLevel="0" collapsed="false">
      <c r="A1" s="12" t="s">
        <v>96</v>
      </c>
      <c r="B1" s="12"/>
      <c r="C1" s="12"/>
      <c r="D1" s="12"/>
      <c r="E1" s="12"/>
      <c r="F1" s="12"/>
      <c r="G1" s="12"/>
    </row>
    <row r="2" customFormat="false" ht="21.75" hidden="false" customHeight="true" outlineLevel="0" collapsed="false">
      <c r="A2" s="13" t="s">
        <v>97</v>
      </c>
      <c r="B2" s="13"/>
      <c r="C2" s="13"/>
      <c r="D2" s="13"/>
      <c r="E2" s="13"/>
      <c r="F2" s="13"/>
      <c r="G2" s="13"/>
    </row>
    <row r="4" customFormat="false" ht="15" hidden="false" customHeight="false" outlineLevel="0" collapsed="false">
      <c r="A4" s="14"/>
      <c r="B4" s="14"/>
      <c r="C4" s="14"/>
      <c r="D4" s="14"/>
      <c r="E4" s="15" t="s">
        <v>49</v>
      </c>
      <c r="F4" s="15"/>
      <c r="G4" s="15"/>
    </row>
    <row r="5" customFormat="false" ht="30" hidden="false" customHeight="true" outlineLevel="0" collapsed="false">
      <c r="A5" s="16"/>
      <c r="B5" s="16" t="s">
        <v>50</v>
      </c>
      <c r="C5" s="16" t="s">
        <v>51</v>
      </c>
      <c r="D5" s="16" t="s">
        <v>52</v>
      </c>
      <c r="E5" s="17" t="s">
        <v>53</v>
      </c>
      <c r="F5" s="17" t="s">
        <v>54</v>
      </c>
      <c r="G5" s="17" t="s">
        <v>55</v>
      </c>
    </row>
    <row r="6" customFormat="false" ht="15" hidden="false" customHeight="false" outlineLevel="0" collapsed="false">
      <c r="B6" s="18" t="s">
        <v>57</v>
      </c>
      <c r="E6" s="19" t="n">
        <v>200000</v>
      </c>
      <c r="F6" s="20" t="n">
        <f aca="false">$E6</f>
        <v>200000</v>
      </c>
      <c r="G6" s="20" t="n">
        <f aca="false">$E6</f>
        <v>200000</v>
      </c>
    </row>
    <row r="7" customFormat="false" ht="15" hidden="false" customHeight="false" outlineLevel="0" collapsed="false">
      <c r="B7" s="18" t="s">
        <v>98</v>
      </c>
      <c r="E7" s="19" t="n">
        <v>300000</v>
      </c>
      <c r="F7" s="20" t="n">
        <f aca="false">$E7</f>
        <v>300000</v>
      </c>
      <c r="G7" s="20" t="n">
        <f aca="false">$E7</f>
        <v>300000</v>
      </c>
    </row>
    <row r="8" customFormat="false" ht="15" hidden="false" customHeight="false" outlineLevel="0" collapsed="false">
      <c r="B8" s="18" t="s">
        <v>99</v>
      </c>
      <c r="D8" s="21" t="n">
        <v>0</v>
      </c>
      <c r="E8" s="20" t="n">
        <f aca="false">E7*$D8</f>
        <v>0</v>
      </c>
      <c r="F8" s="20" t="n">
        <f aca="false">F7*$D8</f>
        <v>0</v>
      </c>
      <c r="G8" s="20" t="n">
        <f aca="false">G7*$D8</f>
        <v>0</v>
      </c>
    </row>
    <row r="9" customFormat="false" ht="15" hidden="false" customHeight="false" outlineLevel="0" collapsed="false">
      <c r="B9" s="18" t="s">
        <v>100</v>
      </c>
      <c r="D9" s="21" t="n">
        <v>0</v>
      </c>
      <c r="E9" s="20" t="n">
        <f aca="false">E7*$D9</f>
        <v>0</v>
      </c>
      <c r="F9" s="20" t="n">
        <f aca="false">F7*$D9</f>
        <v>0</v>
      </c>
      <c r="G9" s="20" t="n">
        <f aca="false">G7*$D9</f>
        <v>0</v>
      </c>
    </row>
    <row r="10" customFormat="false" ht="15" hidden="false" customHeight="false" outlineLevel="0" collapsed="false">
      <c r="B10" s="18" t="s">
        <v>101</v>
      </c>
      <c r="E10" s="19" t="n">
        <v>0</v>
      </c>
      <c r="F10" s="20" t="n">
        <f aca="false">$E10</f>
        <v>0</v>
      </c>
      <c r="G10" s="20" t="n">
        <f aca="false">$E10</f>
        <v>0</v>
      </c>
    </row>
    <row r="11" customFormat="false" ht="15" hidden="false" customHeight="false" outlineLevel="0" collapsed="false">
      <c r="A11" s="22"/>
      <c r="B11" s="23" t="s">
        <v>62</v>
      </c>
      <c r="C11" s="22"/>
      <c r="D11" s="22"/>
      <c r="E11" s="24" t="n">
        <f aca="false">E7-E8-E9+E10</f>
        <v>300000</v>
      </c>
      <c r="F11" s="24" t="n">
        <f aca="false">F7-F8-F9+F10</f>
        <v>300000</v>
      </c>
      <c r="G11" s="24" t="n">
        <f aca="false">G7-G8-G9+G10</f>
        <v>300000</v>
      </c>
    </row>
    <row r="12" customFormat="false" ht="15" hidden="false" customHeight="false" outlineLevel="0" collapsed="false">
      <c r="A12" s="22"/>
      <c r="B12" s="23" t="s">
        <v>63</v>
      </c>
      <c r="C12" s="22"/>
      <c r="D12" s="22"/>
      <c r="E12" s="24" t="n">
        <f aca="false">E11</f>
        <v>300000</v>
      </c>
      <c r="F12" s="24" t="n">
        <f aca="false">F11</f>
        <v>300000</v>
      </c>
      <c r="G12" s="24" t="n">
        <f aca="false">G11</f>
        <v>300000</v>
      </c>
    </row>
    <row r="13" customFormat="false" ht="15" hidden="false" customHeight="true" outlineLevel="0" collapsed="false">
      <c r="A13" s="25" t="s">
        <v>102</v>
      </c>
      <c r="B13" s="18" t="s">
        <v>103</v>
      </c>
      <c r="C13" s="26" t="s">
        <v>38</v>
      </c>
      <c r="D13" s="27" t="n">
        <f aca="false">IFERROR(VLOOKUP(C13,'Phí ngành hàng'!$E$4:$F$24,2,FALSE()),0.08)</f>
        <v>0.08</v>
      </c>
      <c r="E13" s="20" t="n">
        <f aca="false">E11*$D13</f>
        <v>24000</v>
      </c>
      <c r="F13" s="20" t="n">
        <f aca="false">F11*$D13</f>
        <v>24000</v>
      </c>
      <c r="G13" s="20" t="n">
        <f aca="false">G11*$D13</f>
        <v>24000</v>
      </c>
    </row>
    <row r="14" customFormat="false" ht="15" hidden="false" customHeight="false" outlineLevel="0" collapsed="false">
      <c r="A14" s="25"/>
      <c r="B14" s="18" t="s">
        <v>104</v>
      </c>
      <c r="D14" s="21" t="n">
        <v>0.04</v>
      </c>
      <c r="E14" s="20" t="n">
        <f aca="false">E11*$D14</f>
        <v>12000</v>
      </c>
      <c r="F14" s="20" t="n">
        <f aca="false">F11*$D14</f>
        <v>12000</v>
      </c>
      <c r="G14" s="20" t="n">
        <f aca="false">G11*$D14</f>
        <v>12000</v>
      </c>
    </row>
    <row r="15" customFormat="false" ht="15" hidden="false" customHeight="false" outlineLevel="0" collapsed="false">
      <c r="A15" s="25"/>
      <c r="B15" s="18" t="s">
        <v>105</v>
      </c>
      <c r="D15" s="28"/>
      <c r="E15" s="19" t="n">
        <v>3000</v>
      </c>
      <c r="F15" s="20" t="n">
        <f aca="false">$E15</f>
        <v>3000</v>
      </c>
      <c r="G15" s="20" t="n">
        <f aca="false">$E15</f>
        <v>3000</v>
      </c>
    </row>
    <row r="16" customFormat="false" ht="15" hidden="false" customHeight="false" outlineLevel="0" collapsed="false">
      <c r="A16" s="25"/>
      <c r="B16" s="18" t="s">
        <v>68</v>
      </c>
      <c r="D16" s="21" t="n">
        <v>0.015</v>
      </c>
      <c r="E16" s="20" t="n">
        <f aca="false">E11*$D16</f>
        <v>4500</v>
      </c>
      <c r="F16" s="20" t="n">
        <f aca="false">F11*$D16</f>
        <v>4500</v>
      </c>
      <c r="G16" s="20" t="n">
        <f aca="false">G11*$D16</f>
        <v>4500</v>
      </c>
    </row>
    <row r="17" customFormat="false" ht="15" hidden="false" customHeight="false" outlineLevel="0" collapsed="false">
      <c r="A17" s="25"/>
      <c r="B17" s="18" t="s">
        <v>106</v>
      </c>
      <c r="C17" s="26" t="s">
        <v>107</v>
      </c>
      <c r="D17" s="29" t="n">
        <v>2700</v>
      </c>
      <c r="E17" s="20" t="n">
        <f aca="false">IF(C17="Có",$D17,0)</f>
        <v>2700</v>
      </c>
      <c r="F17" s="20" t="n">
        <f aca="false">$E17</f>
        <v>2700</v>
      </c>
      <c r="G17" s="20" t="n">
        <f aca="false">$E17</f>
        <v>2700</v>
      </c>
    </row>
    <row r="18" customFormat="false" ht="15" hidden="false" customHeight="false" outlineLevel="0" collapsed="false">
      <c r="A18" s="25"/>
      <c r="B18" s="18" t="s">
        <v>71</v>
      </c>
      <c r="C18" s="26" t="s">
        <v>107</v>
      </c>
      <c r="D18" s="27" t="n">
        <f aca="false">IF(C18="Có",0.055,0)</f>
        <v>0.055</v>
      </c>
      <c r="E18" s="20" t="n">
        <f aca="false">E11*$D18</f>
        <v>16500</v>
      </c>
      <c r="F18" s="20" t="n">
        <f aca="false">F11*$D18</f>
        <v>16500</v>
      </c>
      <c r="G18" s="20" t="n">
        <f aca="false">G11*$D18</f>
        <v>16500</v>
      </c>
    </row>
    <row r="19" customFormat="false" ht="15" hidden="false" customHeight="false" outlineLevel="0" collapsed="false">
      <c r="A19" s="30"/>
      <c r="B19" s="31" t="s">
        <v>74</v>
      </c>
      <c r="C19" s="30"/>
      <c r="D19" s="32" t="n">
        <f aca="false">E19/E11</f>
        <v>0.209</v>
      </c>
      <c r="E19" s="33" t="n">
        <f aca="false">SUM(E13:E18)</f>
        <v>62700</v>
      </c>
      <c r="F19" s="33" t="n">
        <f aca="false">SUM(F13:F18)</f>
        <v>62700</v>
      </c>
      <c r="G19" s="33" t="n">
        <f aca="false">SUM(G13:G18)</f>
        <v>62700</v>
      </c>
    </row>
    <row r="20" customFormat="false" ht="17.9" hidden="false" customHeight="false" outlineLevel="0" collapsed="false">
      <c r="A20" s="34" t="s">
        <v>108</v>
      </c>
      <c r="B20" s="18" t="s">
        <v>109</v>
      </c>
      <c r="D20" s="21" t="n">
        <v>0.1</v>
      </c>
      <c r="E20" s="20" t="n">
        <f aca="false">0</f>
        <v>0</v>
      </c>
      <c r="F20" s="20" t="n">
        <f aca="false">F11*$D20</f>
        <v>30000</v>
      </c>
      <c r="G20" s="20" t="n">
        <f aca="false">0</f>
        <v>0</v>
      </c>
    </row>
    <row r="21" customFormat="false" ht="15" hidden="false" customHeight="false" outlineLevel="0" collapsed="false">
      <c r="A21" s="22"/>
      <c r="B21" s="23" t="s">
        <v>78</v>
      </c>
      <c r="C21" s="22"/>
      <c r="D21" s="22"/>
      <c r="E21" s="24" t="n">
        <f aca="false">E12-E19-E20</f>
        <v>237300</v>
      </c>
      <c r="F21" s="24" t="n">
        <f aca="false">F12-F19-F20</f>
        <v>207300</v>
      </c>
      <c r="G21" s="24" t="n">
        <f aca="false">G12-G19-G20</f>
        <v>237300</v>
      </c>
    </row>
    <row r="22" customFormat="false" ht="15" hidden="false" customHeight="true" outlineLevel="0" collapsed="false">
      <c r="A22" s="35" t="s">
        <v>110</v>
      </c>
      <c r="B22" s="18" t="s">
        <v>111</v>
      </c>
      <c r="D22" s="21" t="n">
        <v>0.1</v>
      </c>
      <c r="E22" s="20" t="n">
        <f aca="false">0</f>
        <v>0</v>
      </c>
      <c r="F22" s="20" t="n">
        <f aca="false">0</f>
        <v>0</v>
      </c>
      <c r="G22" s="20" t="n">
        <f aca="false">G11*$D22</f>
        <v>30000</v>
      </c>
    </row>
    <row r="23" customFormat="false" ht="15" hidden="false" customHeight="false" outlineLevel="0" collapsed="false">
      <c r="A23" s="35"/>
      <c r="B23" s="18" t="s">
        <v>112</v>
      </c>
      <c r="D23" s="21" t="n">
        <v>0.08</v>
      </c>
      <c r="E23" s="20" t="n">
        <f aca="false">0</f>
        <v>0</v>
      </c>
      <c r="F23" s="20" t="n">
        <f aca="false">0</f>
        <v>0</v>
      </c>
      <c r="G23" s="20" t="n">
        <f aca="false">G22*$D23</f>
        <v>2400</v>
      </c>
    </row>
    <row r="24" customFormat="false" ht="15" hidden="false" customHeight="true" outlineLevel="0" collapsed="false">
      <c r="A24" s="36" t="s">
        <v>83</v>
      </c>
      <c r="B24" s="18" t="s">
        <v>84</v>
      </c>
      <c r="E24" s="19" t="n">
        <v>9000</v>
      </c>
      <c r="F24" s="20" t="n">
        <f aca="false">$E24</f>
        <v>9000</v>
      </c>
      <c r="G24" s="20" t="n">
        <f aca="false">$E24</f>
        <v>9000</v>
      </c>
    </row>
    <row r="25" customFormat="false" ht="15" hidden="false" customHeight="false" outlineLevel="0" collapsed="false">
      <c r="A25" s="36"/>
      <c r="B25" s="18" t="s">
        <v>85</v>
      </c>
      <c r="E25" s="19" t="n">
        <v>744</v>
      </c>
      <c r="F25" s="20" t="n">
        <f aca="false">$E25</f>
        <v>744</v>
      </c>
      <c r="G25" s="20" t="n">
        <f aca="false">$E25</f>
        <v>744</v>
      </c>
    </row>
    <row r="26" customFormat="false" ht="15" hidden="false" customHeight="false" outlineLevel="0" collapsed="false">
      <c r="A26" s="36"/>
      <c r="B26" s="18" t="s">
        <v>86</v>
      </c>
      <c r="D26" s="21" t="n">
        <v>0.01</v>
      </c>
      <c r="E26" s="20" t="n">
        <f aca="false">E11*$D26</f>
        <v>3000</v>
      </c>
      <c r="F26" s="20" t="n">
        <f aca="false">F11*$D26</f>
        <v>3000</v>
      </c>
      <c r="G26" s="20" t="n">
        <f aca="false">G11*$D26</f>
        <v>3000</v>
      </c>
    </row>
    <row r="27" customFormat="false" ht="15" hidden="false" customHeight="false" outlineLevel="0" collapsed="false">
      <c r="A27" s="36"/>
      <c r="B27" s="18" t="s">
        <v>87</v>
      </c>
      <c r="D27" s="21" t="n">
        <v>0.01</v>
      </c>
      <c r="E27" s="20" t="n">
        <f aca="false">E11*$D27</f>
        <v>3000</v>
      </c>
      <c r="F27" s="20" t="n">
        <f aca="false">F11*$D27</f>
        <v>3000</v>
      </c>
      <c r="G27" s="20" t="n">
        <f aca="false">G11*$D27</f>
        <v>3000</v>
      </c>
    </row>
    <row r="28" customFormat="false" ht="15" hidden="false" customHeight="false" outlineLevel="0" collapsed="false">
      <c r="A28" s="36"/>
      <c r="B28" s="18" t="s">
        <v>88</v>
      </c>
      <c r="D28" s="21" t="n">
        <v>0</v>
      </c>
      <c r="E28" s="20" t="n">
        <f aca="false">E11*$D28</f>
        <v>0</v>
      </c>
      <c r="F28" s="20" t="n">
        <f aca="false">F11*$D28</f>
        <v>0</v>
      </c>
      <c r="G28" s="20" t="n">
        <f aca="false">G11*$D28</f>
        <v>0</v>
      </c>
    </row>
    <row r="29" customFormat="false" ht="15" hidden="false" customHeight="false" outlineLevel="0" collapsed="false">
      <c r="A29" s="30"/>
      <c r="B29" s="31" t="s">
        <v>89</v>
      </c>
      <c r="C29" s="30"/>
      <c r="D29" s="30"/>
      <c r="E29" s="33" t="n">
        <f aca="false">SUM(E24:E28)</f>
        <v>15744</v>
      </c>
      <c r="F29" s="33" t="n">
        <f aca="false">SUM(F24:F28)</f>
        <v>15744</v>
      </c>
      <c r="G29" s="33" t="n">
        <f aca="false">SUM(G24:G28)</f>
        <v>15744</v>
      </c>
    </row>
    <row r="30" customFormat="false" ht="15" hidden="false" customHeight="false" outlineLevel="0" collapsed="false">
      <c r="A30" s="37"/>
      <c r="B30" s="38" t="s">
        <v>90</v>
      </c>
      <c r="C30" s="37"/>
      <c r="D30" s="37"/>
      <c r="E30" s="39" t="n">
        <f aca="false">E21-E6-E22-E23-E29</f>
        <v>21556</v>
      </c>
      <c r="F30" s="39" t="n">
        <f aca="false">F21-F6-F22-F23-F29</f>
        <v>-8444</v>
      </c>
      <c r="G30" s="39" t="n">
        <f aca="false">G21-G6-G22-G23-G29</f>
        <v>-10844</v>
      </c>
    </row>
    <row r="31" customFormat="false" ht="15" hidden="false" customHeight="false" outlineLevel="0" collapsed="false">
      <c r="A31" s="40"/>
      <c r="B31" s="41" t="s">
        <v>91</v>
      </c>
      <c r="C31" s="40"/>
      <c r="D31" s="40"/>
      <c r="E31" s="42" t="n">
        <f aca="false">E30/E6</f>
        <v>0.10778</v>
      </c>
      <c r="F31" s="42" t="n">
        <f aca="false">F30/F6</f>
        <v>-0.04222</v>
      </c>
      <c r="G31" s="42" t="n">
        <f aca="false">G30/G6</f>
        <v>-0.05422</v>
      </c>
    </row>
    <row r="33" customFormat="false" ht="23.85" hidden="false" customHeight="false" outlineLevel="0" collapsed="false">
      <c r="A33" s="43"/>
      <c r="B33" s="44" t="s">
        <v>92</v>
      </c>
      <c r="C33" s="43"/>
      <c r="D33" s="45" t="n">
        <v>0.3</v>
      </c>
      <c r="E33" s="43"/>
      <c r="F33" s="43"/>
      <c r="G33" s="43"/>
    </row>
    <row r="34" customFormat="false" ht="15" hidden="false" customHeight="false" outlineLevel="0" collapsed="false">
      <c r="A34" s="22"/>
      <c r="B34" s="46" t="s">
        <v>93</v>
      </c>
      <c r="C34" s="22"/>
      <c r="D34" s="22"/>
      <c r="E34" s="47" t="n">
        <f aca="false">(E6*$D$33+E37)/(1-E36)</f>
        <v>348663.291139241</v>
      </c>
      <c r="F34" s="47" t="n">
        <f aca="false">(F6*$D$33+F37)/(1-F36)</f>
        <v>399194.202898551</v>
      </c>
      <c r="G34" s="47" t="n">
        <f aca="false">(G6*$D$33+G37)/(1-G36)</f>
        <v>403876.832844575</v>
      </c>
    </row>
    <row r="36" customFormat="false" ht="12" hidden="false" customHeight="true" outlineLevel="0" collapsed="false">
      <c r="A36" s="48"/>
      <c r="B36" s="49" t="s">
        <v>94</v>
      </c>
      <c r="C36" s="48"/>
      <c r="D36" s="48"/>
      <c r="E36" s="50" t="n">
        <f aca="false">$D13+$D14+$D16+$D18+$D26+$D27+$D28</f>
        <v>0.21</v>
      </c>
      <c r="F36" s="50" t="n">
        <f aca="false">$D13+$D14+$D16+$D18+$D26+$D27+$D28+$D20</f>
        <v>0.31</v>
      </c>
      <c r="G36" s="50" t="n">
        <f aca="false">$D13+$D14+$D16+$D18+$D26+$D27+$D28+$D22*(1+$D23)</f>
        <v>0.318</v>
      </c>
    </row>
    <row r="37" customFormat="false" ht="12" hidden="false" customHeight="true" outlineLevel="0" collapsed="false">
      <c r="A37" s="48"/>
      <c r="B37" s="49" t="s">
        <v>95</v>
      </c>
      <c r="C37" s="48"/>
      <c r="D37" s="48"/>
      <c r="E37" s="51" t="n">
        <f aca="false">E6+E15+E17+E24+E25</f>
        <v>215444</v>
      </c>
      <c r="F37" s="51" t="n">
        <f aca="false">F6+F15+F17+F24+F25</f>
        <v>215444</v>
      </c>
      <c r="G37" s="51" t="n">
        <f aca="false">G6+G15+G17+G24+G25</f>
        <v>215444</v>
      </c>
    </row>
  </sheetData>
  <mergeCells count="6">
    <mergeCell ref="A1:G1"/>
    <mergeCell ref="A2:G2"/>
    <mergeCell ref="E4:G4"/>
    <mergeCell ref="A13:A18"/>
    <mergeCell ref="A22:A23"/>
    <mergeCell ref="A24:A28"/>
  </mergeCells>
  <dataValidations count="2">
    <dataValidation allowBlank="true" errorStyle="stop" operator="between" showDropDown="false" showErrorMessage="false" showInputMessage="false" sqref="C13" type="list">
      <formula1>DS_Nganh_Shopee</formula1>
      <formula2>0</formula2>
    </dataValidation>
    <dataValidation allowBlank="true" errorStyle="stop" operator="between" showDropDown="false" showErrorMessage="false" showInputMessage="false" sqref="C17:C18" type="list">
      <formula1>"Có,Không"</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4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3" topLeftCell="B4" activePane="bottomRight" state="frozen"/>
      <selection pane="topLeft" activeCell="A1" activeCellId="0" sqref="A1"/>
      <selection pane="topRight" activeCell="B1" activeCellId="0" sqref="B1"/>
      <selection pane="bottomLeft" activeCell="A4" activeCellId="0" sqref="A4"/>
      <selection pane="bottomRight" activeCell="A1" activeCellId="0" sqref="A1"/>
    </sheetView>
  </sheetViews>
  <sheetFormatPr defaultColWidth="8.6796875" defaultRowHeight="15" zeroHeight="false" outlineLevelRow="0" outlineLevelCol="0"/>
  <cols>
    <col collapsed="false" customWidth="true" hidden="false" outlineLevel="0" max="1" min="1" style="0" width="2.5"/>
    <col collapsed="false" customWidth="true" hidden="false" outlineLevel="0" max="2" min="2" style="0" width="46"/>
    <col collapsed="false" customWidth="true" hidden="false" outlineLevel="0" max="3" min="3" style="0" width="22"/>
    <col collapsed="false" customWidth="true" hidden="false" outlineLevel="0" max="4" min="4" style="0" width="17"/>
    <col collapsed="false" customWidth="true" hidden="false" outlineLevel="0" max="5" min="5" style="0" width="2"/>
    <col collapsed="false" customWidth="true" hidden="false" outlineLevel="0" max="6" min="6" style="0" width="13"/>
    <col collapsed="false" customWidth="true" hidden="false" outlineLevel="0" max="9" min="7" style="0" width="15"/>
  </cols>
  <sheetData>
    <row r="1" customFormat="false" ht="19.7" hidden="false" customHeight="false" outlineLevel="0" collapsed="false">
      <c r="A1" s="12" t="s">
        <v>113</v>
      </c>
      <c r="B1" s="12"/>
      <c r="C1" s="12"/>
      <c r="D1" s="12"/>
      <c r="F1" s="52" t="s">
        <v>114</v>
      </c>
      <c r="G1" s="52"/>
      <c r="H1" s="52"/>
      <c r="I1" s="52"/>
    </row>
    <row r="2" customFormat="false" ht="24" hidden="false" customHeight="true" outlineLevel="0" collapsed="false">
      <c r="A2" s="6" t="s">
        <v>115</v>
      </c>
      <c r="B2" s="6"/>
      <c r="C2" s="6"/>
      <c r="D2" s="6"/>
      <c r="F2" s="53" t="s">
        <v>116</v>
      </c>
      <c r="G2" s="53"/>
      <c r="H2" s="53"/>
      <c r="I2" s="53"/>
    </row>
    <row r="3" customFormat="false" ht="15" hidden="false" customHeight="false" outlineLevel="0" collapsed="false">
      <c r="B3" s="54" t="s">
        <v>50</v>
      </c>
      <c r="C3" s="7" t="s">
        <v>117</v>
      </c>
      <c r="D3" s="7" t="s">
        <v>118</v>
      </c>
      <c r="F3" s="16" t="s">
        <v>119</v>
      </c>
      <c r="G3" s="16" t="s">
        <v>120</v>
      </c>
      <c r="H3" s="16" t="s">
        <v>121</v>
      </c>
      <c r="I3" s="16" t="s">
        <v>122</v>
      </c>
    </row>
    <row r="4" customFormat="false" ht="15" hidden="false" customHeight="false" outlineLevel="0" collapsed="false">
      <c r="B4" s="55" t="s">
        <v>123</v>
      </c>
      <c r="C4" s="55"/>
      <c r="D4" s="55"/>
      <c r="F4" s="21" t="n">
        <v>0.05</v>
      </c>
      <c r="G4" s="56" t="n">
        <f aca="false">$D$8*(1-F4)-IF($D$12="Có",$D$5*(1-F4),$D$5)-$D$8*$D$15*(1-F4)-($D$13+F4*$D$14)-$D$20*(1-F4)-$D$17-$D$18-$D$19-$D$22-$D$23-$D$8*(1-F4)*$D$24</f>
        <v>87237.5</v>
      </c>
      <c r="H4" s="20" t="n">
        <f aca="false">G4+$D$17</f>
        <v>132237.5</v>
      </c>
      <c r="I4" s="57" t="n">
        <f aca="false">IFERROR($D$6/H4,"-")</f>
        <v>1.89053785802061</v>
      </c>
    </row>
    <row r="5" customFormat="false" ht="15" hidden="false" customHeight="false" outlineLevel="0" collapsed="false">
      <c r="B5" s="18" t="s">
        <v>124</v>
      </c>
      <c r="C5" s="58"/>
      <c r="D5" s="19" t="n">
        <v>80000</v>
      </c>
      <c r="F5" s="59" t="n">
        <v>0.1</v>
      </c>
      <c r="G5" s="60" t="n">
        <f aca="false">$D$8*(1-F5)-IF($D$12="Có",$D$5*(1-F5),$D$5)-$D$8*$D$15*(1-F5)-($D$13+F5*$D$14)-$D$20*(1-F5)-$D$17-$D$18-$D$19-$D$22-$D$23-$D$8*(1-F5)*$D$24</f>
        <v>78225</v>
      </c>
      <c r="H5" s="61" t="n">
        <f aca="false">G5+$D$17</f>
        <v>123225</v>
      </c>
      <c r="I5" s="62" t="n">
        <f aca="false">IFERROR($D$6/H5,"-")</f>
        <v>2.02880908906472</v>
      </c>
    </row>
    <row r="6" customFormat="false" ht="15" hidden="false" customHeight="false" outlineLevel="0" collapsed="false">
      <c r="B6" s="18" t="s">
        <v>125</v>
      </c>
      <c r="C6" s="58"/>
      <c r="D6" s="19" t="n">
        <v>250000</v>
      </c>
      <c r="F6" s="21" t="n">
        <v>0.15</v>
      </c>
      <c r="G6" s="56" t="n">
        <f aca="false">$D$8*(1-F6)-IF($D$12="Có",$D$5*(1-F6),$D$5)-$D$8*$D$15*(1-F6)-($D$13+F6*$D$14)-$D$20*(1-F6)-$D$17-$D$18-$D$19-$D$22-$D$23-$D$8*(1-F6)*$D$24</f>
        <v>69212.5</v>
      </c>
      <c r="H6" s="20" t="n">
        <f aca="false">G6+$D$17</f>
        <v>114212.5</v>
      </c>
      <c r="I6" s="57" t="n">
        <f aca="false">IFERROR($D$6/H6,"-")</f>
        <v>2.18890226551385</v>
      </c>
    </row>
    <row r="7" customFormat="false" ht="15" hidden="false" customHeight="false" outlineLevel="0" collapsed="false">
      <c r="B7" s="18" t="s">
        <v>126</v>
      </c>
      <c r="C7" s="58"/>
      <c r="D7" s="19" t="n">
        <v>0</v>
      </c>
      <c r="F7" s="59" t="n">
        <v>0.2</v>
      </c>
      <c r="G7" s="60" t="n">
        <f aca="false">$D$8*(1-F7)-IF($D$12="Có",$D$5*(1-F7),$D$5)-$D$8*$D$15*(1-F7)-($D$13+F7*$D$14)-$D$20*(1-F7)-$D$17-$D$18-$D$19-$D$22-$D$23-$D$8*(1-F7)*$D$24</f>
        <v>60200</v>
      </c>
      <c r="H7" s="61" t="n">
        <f aca="false">G7+$D$17</f>
        <v>105200</v>
      </c>
      <c r="I7" s="62" t="n">
        <f aca="false">IFERROR($D$6/H7,"-")</f>
        <v>2.37642585551331</v>
      </c>
    </row>
    <row r="8" customFormat="false" ht="15" hidden="false" customHeight="false" outlineLevel="0" collapsed="false">
      <c r="B8" s="23" t="s">
        <v>127</v>
      </c>
      <c r="C8" s="63"/>
      <c r="D8" s="24" t="n">
        <f aca="false">D6-D7</f>
        <v>250000</v>
      </c>
      <c r="F8" s="21" t="n">
        <v>0.25</v>
      </c>
      <c r="G8" s="56" t="n">
        <f aca="false">$D$8*(1-F8)-IF($D$12="Có",$D$5*(1-F8),$D$5)-$D$8*$D$15*(1-F8)-($D$13+F8*$D$14)-$D$20*(1-F8)-$D$17-$D$18-$D$19-$D$22-$D$23-$D$8*(1-F8)*$D$24</f>
        <v>51187.5</v>
      </c>
      <c r="H8" s="20" t="n">
        <f aca="false">G8+$D$17</f>
        <v>96187.5</v>
      </c>
      <c r="I8" s="57" t="n">
        <f aca="false">IFERROR($D$6/H8,"-")</f>
        <v>2.59909031838856</v>
      </c>
    </row>
    <row r="9" customFormat="false" ht="15" hidden="false" customHeight="false" outlineLevel="0" collapsed="false">
      <c r="B9" s="55" t="s">
        <v>128</v>
      </c>
      <c r="C9" s="55"/>
      <c r="D9" s="55"/>
      <c r="F9" s="59" t="n">
        <v>0.3</v>
      </c>
      <c r="G9" s="60" t="n">
        <f aca="false">$D$8*(1-F9)-IF($D$12="Có",$D$5*(1-F9),$D$5)-$D$8*$D$15*(1-F9)-($D$13+F9*$D$14)-$D$20*(1-F9)-$D$17-$D$18-$D$19-$D$22-$D$23-$D$8*(1-F9)*$D$24</f>
        <v>42175</v>
      </c>
      <c r="H9" s="61" t="n">
        <f aca="false">G9+$D$17</f>
        <v>87175</v>
      </c>
      <c r="I9" s="62" t="n">
        <f aca="false">IFERROR($D$6/H9,"-")</f>
        <v>2.86779466590192</v>
      </c>
    </row>
    <row r="10" customFormat="false" ht="15" hidden="false" customHeight="false" outlineLevel="0" collapsed="false">
      <c r="B10" s="18" t="s">
        <v>129</v>
      </c>
      <c r="C10" s="58" t="s">
        <v>130</v>
      </c>
      <c r="D10" s="21" t="n">
        <v>0.18</v>
      </c>
      <c r="F10" s="21" t="n">
        <v>0.35</v>
      </c>
      <c r="G10" s="56" t="n">
        <f aca="false">$D$8*(1-F10)-IF($D$12="Có",$D$5*(1-F10),$D$5)-$D$8*$D$15*(1-F10)-($D$13+F10*$D$14)-$D$20*(1-F10)-$D$17-$D$18-$D$19-$D$22-$D$23-$D$8*(1-F10)*$D$24</f>
        <v>33162.5</v>
      </c>
      <c r="H10" s="20" t="n">
        <f aca="false">G10+$D$17</f>
        <v>78162.5</v>
      </c>
      <c r="I10" s="57" t="n">
        <f aca="false">IFERROR($D$6/H10,"-")</f>
        <v>3.19846473692628</v>
      </c>
    </row>
    <row r="11" customFormat="false" ht="15" hidden="false" customHeight="false" outlineLevel="0" collapsed="false">
      <c r="B11" s="18" t="s">
        <v>131</v>
      </c>
      <c r="C11" s="58"/>
      <c r="D11" s="64" t="n">
        <f aca="false">1-D10</f>
        <v>0.82</v>
      </c>
    </row>
    <row r="12" customFormat="false" ht="15" hidden="false" customHeight="false" outlineLevel="0" collapsed="false">
      <c r="B12" s="18" t="s">
        <v>132</v>
      </c>
      <c r="C12" s="58"/>
      <c r="D12" s="26" t="s">
        <v>107</v>
      </c>
    </row>
    <row r="13" customFormat="false" ht="15" hidden="false" customHeight="false" outlineLevel="0" collapsed="false">
      <c r="B13" s="18" t="s">
        <v>133</v>
      </c>
      <c r="C13" s="58"/>
      <c r="D13" s="19" t="n">
        <v>16000</v>
      </c>
    </row>
    <row r="14" customFormat="false" ht="15" hidden="false" customHeight="false" outlineLevel="0" collapsed="false">
      <c r="B14" s="18" t="s">
        <v>134</v>
      </c>
      <c r="C14" s="58"/>
      <c r="D14" s="19" t="n">
        <v>16000</v>
      </c>
    </row>
    <row r="15" customFormat="false" ht="15" hidden="false" customHeight="false" outlineLevel="0" collapsed="false">
      <c r="B15" s="18" t="s">
        <v>135</v>
      </c>
      <c r="C15" s="58"/>
      <c r="D15" s="21" t="n">
        <v>0.008</v>
      </c>
    </row>
    <row r="16" customFormat="false" ht="15" hidden="false" customHeight="false" outlineLevel="0" collapsed="false">
      <c r="B16" s="55" t="s">
        <v>136</v>
      </c>
      <c r="C16" s="55"/>
      <c r="D16" s="55"/>
    </row>
    <row r="17" customFormat="false" ht="15" hidden="false" customHeight="false" outlineLevel="0" collapsed="false">
      <c r="B17" s="18" t="s">
        <v>137</v>
      </c>
      <c r="C17" s="58" t="s">
        <v>138</v>
      </c>
      <c r="D17" s="19" t="n">
        <v>45000</v>
      </c>
    </row>
    <row r="18" customFormat="false" ht="15" hidden="false" customHeight="false" outlineLevel="0" collapsed="false">
      <c r="B18" s="18" t="s">
        <v>139</v>
      </c>
      <c r="C18" s="58"/>
      <c r="D18" s="19" t="n">
        <v>0</v>
      </c>
    </row>
    <row r="19" customFormat="false" ht="15" hidden="false" customHeight="false" outlineLevel="0" collapsed="false">
      <c r="B19" s="18" t="s">
        <v>140</v>
      </c>
      <c r="C19" s="58"/>
      <c r="D19" s="19" t="n">
        <v>0</v>
      </c>
    </row>
    <row r="20" customFormat="false" ht="15" hidden="false" customHeight="false" outlineLevel="0" collapsed="false">
      <c r="B20" s="18" t="s">
        <v>141</v>
      </c>
      <c r="C20" s="58"/>
      <c r="D20" s="19" t="n">
        <v>0</v>
      </c>
    </row>
    <row r="21" customFormat="false" ht="15" hidden="false" customHeight="false" outlineLevel="0" collapsed="false">
      <c r="B21" s="55" t="s">
        <v>142</v>
      </c>
      <c r="C21" s="55"/>
      <c r="D21" s="55"/>
    </row>
    <row r="22" customFormat="false" ht="15" hidden="false" customHeight="false" outlineLevel="0" collapsed="false">
      <c r="B22" s="18" t="s">
        <v>143</v>
      </c>
      <c r="C22" s="58"/>
      <c r="D22" s="19" t="n">
        <v>2000</v>
      </c>
    </row>
    <row r="23" customFormat="false" ht="15" hidden="false" customHeight="false" outlineLevel="0" collapsed="false">
      <c r="B23" s="18" t="s">
        <v>144</v>
      </c>
      <c r="C23" s="58"/>
      <c r="D23" s="19" t="n">
        <v>5000</v>
      </c>
    </row>
    <row r="24" customFormat="false" ht="15" hidden="false" customHeight="false" outlineLevel="0" collapsed="false">
      <c r="B24" s="18" t="s">
        <v>145</v>
      </c>
      <c r="C24" s="58"/>
      <c r="D24" s="21" t="n">
        <v>0.015</v>
      </c>
    </row>
    <row r="25" customFormat="false" ht="15" hidden="false" customHeight="false" outlineLevel="0" collapsed="false">
      <c r="B25" s="65" t="s">
        <v>146</v>
      </c>
      <c r="C25" s="65"/>
      <c r="D25" s="65"/>
    </row>
    <row r="26" customFormat="false" ht="15" hidden="false" customHeight="false" outlineLevel="0" collapsed="false">
      <c r="B26" s="18" t="s">
        <v>147</v>
      </c>
      <c r="C26" s="58" t="s">
        <v>148</v>
      </c>
      <c r="D26" s="20" t="n">
        <f aca="false">D8*D11</f>
        <v>205000</v>
      </c>
    </row>
    <row r="27" customFormat="false" ht="15" hidden="false" customHeight="false" outlineLevel="0" collapsed="false">
      <c r="B27" s="18" t="s">
        <v>149</v>
      </c>
      <c r="C27" s="58"/>
      <c r="D27" s="20" t="n">
        <f aca="false">IF(D12="Có",D5*D11,D5)</f>
        <v>65600</v>
      </c>
    </row>
    <row r="28" customFormat="false" ht="15" hidden="false" customHeight="false" outlineLevel="0" collapsed="false">
      <c r="B28" s="18" t="s">
        <v>150</v>
      </c>
      <c r="C28" s="58"/>
      <c r="D28" s="20" t="n">
        <f aca="false">D8*D15*D11</f>
        <v>1640</v>
      </c>
    </row>
    <row r="29" customFormat="false" ht="15" hidden="false" customHeight="false" outlineLevel="0" collapsed="false">
      <c r="B29" s="18" t="s">
        <v>151</v>
      </c>
      <c r="C29" s="58" t="s">
        <v>152</v>
      </c>
      <c r="D29" s="20" t="n">
        <f aca="false">D13+D10*D14</f>
        <v>18880</v>
      </c>
    </row>
    <row r="30" customFormat="false" ht="15" hidden="false" customHeight="false" outlineLevel="0" collapsed="false">
      <c r="B30" s="18" t="s">
        <v>153</v>
      </c>
      <c r="C30" s="58"/>
      <c r="D30" s="20" t="n">
        <f aca="false">D20*D11</f>
        <v>0</v>
      </c>
    </row>
    <row r="31" customFormat="false" ht="15" hidden="false" customHeight="false" outlineLevel="0" collapsed="false">
      <c r="B31" s="18" t="s">
        <v>154</v>
      </c>
      <c r="C31" s="58" t="s">
        <v>155</v>
      </c>
      <c r="D31" s="20" t="n">
        <f aca="false">D17</f>
        <v>45000</v>
      </c>
    </row>
    <row r="32" customFormat="false" ht="15" hidden="false" customHeight="false" outlineLevel="0" collapsed="false">
      <c r="B32" s="18" t="s">
        <v>156</v>
      </c>
      <c r="C32" s="58"/>
      <c r="D32" s="20" t="n">
        <f aca="false">D18+D19+D22+D23</f>
        <v>7000</v>
      </c>
    </row>
    <row r="33" customFormat="false" ht="15" hidden="false" customHeight="false" outlineLevel="0" collapsed="false">
      <c r="B33" s="18" t="s">
        <v>157</v>
      </c>
      <c r="C33" s="58"/>
      <c r="D33" s="20" t="n">
        <f aca="false">D26*D24</f>
        <v>3075</v>
      </c>
    </row>
    <row r="34" customFormat="false" ht="15" hidden="false" customHeight="false" outlineLevel="0" collapsed="false">
      <c r="B34" s="38" t="s">
        <v>158</v>
      </c>
      <c r="C34" s="66"/>
      <c r="D34" s="39" t="n">
        <f aca="false">D26-D27-D28-D29-D30-D31-D32-D33</f>
        <v>63805</v>
      </c>
    </row>
    <row r="35" customFormat="false" ht="15" hidden="false" customHeight="false" outlineLevel="0" collapsed="false">
      <c r="B35" s="41" t="s">
        <v>159</v>
      </c>
      <c r="C35" s="67"/>
      <c r="D35" s="42" t="n">
        <f aca="false">D34/D6</f>
        <v>0.25522</v>
      </c>
    </row>
    <row r="36" customFormat="false" ht="15" hidden="false" customHeight="false" outlineLevel="0" collapsed="false">
      <c r="B36" s="41" t="s">
        <v>160</v>
      </c>
      <c r="C36" s="67"/>
      <c r="D36" s="42" t="n">
        <f aca="false">D34/D5</f>
        <v>0.7975625</v>
      </c>
    </row>
    <row r="37" customFormat="false" ht="15" hidden="false" customHeight="false" outlineLevel="0" collapsed="false">
      <c r="B37" s="68" t="s">
        <v>161</v>
      </c>
      <c r="C37" s="68"/>
      <c r="D37" s="68"/>
    </row>
    <row r="38" customFormat="false" ht="15" hidden="false" customHeight="false" outlineLevel="0" collapsed="false">
      <c r="B38" s="18" t="s">
        <v>162</v>
      </c>
      <c r="C38" s="58" t="s">
        <v>163</v>
      </c>
      <c r="D38" s="69" t="n">
        <f aca="false">D34+D31</f>
        <v>108805</v>
      </c>
    </row>
    <row r="39" customFormat="false" ht="15" hidden="false" customHeight="false" outlineLevel="0" collapsed="false">
      <c r="B39" s="70" t="s">
        <v>164</v>
      </c>
      <c r="C39" s="71"/>
      <c r="D39" s="72" t="n">
        <f aca="false">D38</f>
        <v>108805</v>
      </c>
    </row>
    <row r="40" customFormat="false" ht="15" hidden="false" customHeight="false" outlineLevel="0" collapsed="false">
      <c r="B40" s="18" t="s">
        <v>165</v>
      </c>
      <c r="C40" s="58"/>
      <c r="D40" s="45" t="n">
        <v>0.2</v>
      </c>
    </row>
    <row r="41" customFormat="false" ht="15" hidden="false" customHeight="false" outlineLevel="0" collapsed="false">
      <c r="B41" s="70" t="s">
        <v>166</v>
      </c>
      <c r="C41" s="71"/>
      <c r="D41" s="72" t="n">
        <f aca="false">D39-D5*D40</f>
        <v>92805</v>
      </c>
    </row>
    <row r="42" customFormat="false" ht="15" hidden="false" customHeight="false" outlineLevel="0" collapsed="false">
      <c r="B42" s="70" t="s">
        <v>167</v>
      </c>
      <c r="C42" s="71" t="s">
        <v>168</v>
      </c>
      <c r="D42" s="73" t="n">
        <f aca="false">IFERROR(D6/D39,"-")</f>
        <v>2.2976885253435</v>
      </c>
    </row>
    <row r="43" customFormat="false" ht="15" hidden="false" customHeight="false" outlineLevel="0" collapsed="false">
      <c r="B43" s="18" t="s">
        <v>169</v>
      </c>
      <c r="C43" s="58"/>
      <c r="D43" s="74" t="n">
        <f aca="false">IFERROR(D6/D17,"-")</f>
        <v>5.55555555555556</v>
      </c>
    </row>
    <row r="44" customFormat="false" ht="15" hidden="false" customHeight="false" outlineLevel="0" collapsed="false">
      <c r="B44" s="44" t="s">
        <v>170</v>
      </c>
      <c r="C44" s="58"/>
      <c r="D44" s="28" t="str">
        <f aca="false">IF(D17&lt;=D41,"TỐT – đạt mục tiêu",IF(D17&lt;=D39,"CÒN LÃI nhưng dưới mục tiêu","LỖ – CPA vượt hòa vốn"))</f>
        <v>TỐT – đạt mục tiêu</v>
      </c>
    </row>
    <row r="45" customFormat="false" ht="15" hidden="false" customHeight="false" outlineLevel="0" collapsed="false">
      <c r="B45" s="55" t="s">
        <v>171</v>
      </c>
      <c r="C45" s="55"/>
      <c r="D45" s="55"/>
    </row>
    <row r="46" customFormat="false" ht="15" hidden="false" customHeight="false" outlineLevel="0" collapsed="false">
      <c r="B46" s="18" t="s">
        <v>172</v>
      </c>
      <c r="C46" s="58"/>
      <c r="D46" s="19" t="n">
        <v>0</v>
      </c>
    </row>
    <row r="47" customFormat="false" ht="15" hidden="false" customHeight="false" outlineLevel="0" collapsed="false">
      <c r="B47" s="18" t="s">
        <v>173</v>
      </c>
      <c r="C47" s="58"/>
      <c r="D47" s="75" t="n">
        <f aca="false">IFERROR(IF(D34&gt;0,ROUNDUP(D46/D34,0),"-"),"-")</f>
        <v>0</v>
      </c>
    </row>
  </sheetData>
  <mergeCells count="11">
    <mergeCell ref="A1:D1"/>
    <mergeCell ref="F1:I1"/>
    <mergeCell ref="A2:D2"/>
    <mergeCell ref="F2:I2"/>
    <mergeCell ref="B4:D4"/>
    <mergeCell ref="B9:D9"/>
    <mergeCell ref="B16:D16"/>
    <mergeCell ref="B21:D21"/>
    <mergeCell ref="B25:D25"/>
    <mergeCell ref="B37:D37"/>
    <mergeCell ref="B45:D45"/>
  </mergeCells>
  <dataValidations count="1">
    <dataValidation allowBlank="true" errorStyle="stop" operator="between" showDropDown="false" showErrorMessage="false" showInputMessage="false" sqref="D12" type="list">
      <formula1>"Có,Không"</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2026-06-30T14:27:21Z</dcterms:created>
  <dc:creator>openpyxl</dc:creator>
  <dc:description/>
  <dc:language>en-US</dc:language>
  <cp:lastModifiedBy/>
  <dcterms:modified xsi:type="dcterms:W3CDTF">2026-06-30T14:27:21Z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